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MimoURS - Údržba, opravy ..." sheetId="2" r:id="rId2"/>
    <sheet name="Mimo ÚOŽI - Údržba, oprav..." sheetId="3" r:id="rId3"/>
  </sheets>
  <definedNames>
    <definedName name="_xlnm.Print_Area" localSheetId="0">'Rekapitulace zakázky'!$D$4:$AO$76,'Rekapitulace zakázky'!$C$82:$AQ$97</definedName>
    <definedName name="_xlnm.Print_Titles" localSheetId="0">'Rekapitulace zakázky'!$92:$92</definedName>
    <definedName name="_xlnm._FilterDatabase" localSheetId="1" hidden="1">'MimoURS - Údržba, opravy ...'!$C$125:$K$403</definedName>
    <definedName name="_xlnm.Print_Area" localSheetId="1">'MimoURS - Údržba, opravy ...'!$C$4:$J$76,'MimoURS - Údržba, opravy ...'!$C$82:$J$109,'MimoURS - Údržba, opravy ...'!$C$115:$K$403</definedName>
    <definedName name="_xlnm.Print_Titles" localSheetId="1">'MimoURS - Údržba, opravy ...'!$125:$125</definedName>
    <definedName name="_xlnm._FilterDatabase" localSheetId="2" hidden="1">'Mimo ÚOŽI - Údržba, oprav...'!$C$117:$K$129</definedName>
    <definedName name="_xlnm.Print_Area" localSheetId="2">'Mimo ÚOŽI - Údržba, oprav...'!$C$4:$J$76,'Mimo ÚOŽI - Údržba, oprav...'!$C$82:$J$99,'Mimo ÚOŽI - Údržba, oprav...'!$C$105:$K$129</definedName>
    <definedName name="_xlnm.Print_Titles" localSheetId="2">'Mimo ÚOŽI - Údržba, oprav...'!$117:$117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91"/>
  <c r="J14"/>
  <c r="J12"/>
  <c r="J112"/>
  <c r="E7"/>
  <c r="E108"/>
  <c i="2" r="J35"/>
  <c r="J34"/>
  <c i="1" r="AY95"/>
  <c i="2" r="J33"/>
  <c i="1" r="AX95"/>
  <c i="2" r="BI400"/>
  <c r="BH400"/>
  <c r="BG400"/>
  <c r="BF400"/>
  <c r="T400"/>
  <c r="T399"/>
  <c r="R400"/>
  <c r="R399"/>
  <c r="P400"/>
  <c r="P399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5"/>
  <c r="BH385"/>
  <c r="BG385"/>
  <c r="BF385"/>
  <c r="T385"/>
  <c r="R385"/>
  <c r="P385"/>
  <c r="BI379"/>
  <c r="BH379"/>
  <c r="BG379"/>
  <c r="BF379"/>
  <c r="T379"/>
  <c r="R379"/>
  <c r="P379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T368"/>
  <c r="R369"/>
  <c r="R368"/>
  <c r="P369"/>
  <c r="P368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1"/>
  <c r="BH251"/>
  <c r="BG251"/>
  <c r="BF251"/>
  <c r="T251"/>
  <c r="T250"/>
  <c r="R251"/>
  <c r="R250"/>
  <c r="P251"/>
  <c r="P250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0"/>
  <c r="BH200"/>
  <c r="BG200"/>
  <c r="BF200"/>
  <c r="T200"/>
  <c r="R200"/>
  <c r="P200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7"/>
  <c r="E85"/>
  <c r="J22"/>
  <c r="E22"/>
  <c r="J90"/>
  <c r="J21"/>
  <c r="J19"/>
  <c r="E19"/>
  <c r="J122"/>
  <c r="J18"/>
  <c r="J16"/>
  <c r="E16"/>
  <c r="F123"/>
  <c r="J15"/>
  <c r="J13"/>
  <c r="E13"/>
  <c r="F122"/>
  <c r="J12"/>
  <c r="J10"/>
  <c r="J87"/>
  <c i="1" r="L90"/>
  <c r="AM90"/>
  <c r="AM89"/>
  <c r="L89"/>
  <c r="AM87"/>
  <c r="L87"/>
  <c r="L85"/>
  <c r="L84"/>
  <c i="2" r="J261"/>
  <c r="J325"/>
  <c r="J356"/>
  <c r="BK264"/>
  <c r="BK181"/>
  <c r="J179"/>
  <c r="BK258"/>
  <c r="BK221"/>
  <c r="BK164"/>
  <c r="BK353"/>
  <c r="BK291"/>
  <c r="BK138"/>
  <c r="J338"/>
  <c r="BK300"/>
  <c r="BK282"/>
  <c r="J392"/>
  <c r="J288"/>
  <c r="BK315"/>
  <c r="BK369"/>
  <c r="BK336"/>
  <c r="BK297"/>
  <c r="J141"/>
  <c r="BK132"/>
  <c r="J346"/>
  <c r="J279"/>
  <c r="BK375"/>
  <c r="BK279"/>
  <c r="J264"/>
  <c r="BK175"/>
  <c r="BK141"/>
  <c r="J251"/>
  <c r="J184"/>
  <c r="J372"/>
  <c r="BK161"/>
  <c r="BK325"/>
  <c r="J388"/>
  <c r="J209"/>
  <c r="J375"/>
  <c r="BK332"/>
  <c i="3" r="BK121"/>
  <c i="2" r="BK147"/>
  <c r="BK190"/>
  <c r="BK187"/>
  <c r="J129"/>
  <c r="J255"/>
  <c r="J312"/>
  <c r="J167"/>
  <c r="J172"/>
  <c r="BK379"/>
  <c r="J150"/>
  <c r="BK362"/>
  <c r="BK303"/>
  <c i="3" r="J127"/>
  <c i="2" r="BK184"/>
  <c r="J228"/>
  <c r="BK342"/>
  <c r="BK385"/>
  <c r="J270"/>
  <c r="BK400"/>
  <c r="J285"/>
  <c r="BK247"/>
  <c r="BK177"/>
  <c r="J242"/>
  <c r="J181"/>
  <c r="J359"/>
  <c r="J169"/>
  <c r="J379"/>
  <c r="BK167"/>
  <c r="BK327"/>
  <c r="J294"/>
  <c r="J187"/>
  <c r="J322"/>
  <c r="BK309"/>
  <c r="BK235"/>
  <c r="J190"/>
  <c r="J267"/>
  <c r="BK242"/>
  <c r="BK172"/>
  <c r="BK276"/>
  <c r="J247"/>
  <c r="BK144"/>
  <c r="J306"/>
  <c r="J164"/>
  <c r="J350"/>
  <c i="3" r="J121"/>
  <c i="2" r="BK338"/>
  <c r="J332"/>
  <c r="BK129"/>
  <c r="BK350"/>
  <c r="J291"/>
  <c r="J395"/>
  <c r="J276"/>
  <c r="BK251"/>
  <c r="J154"/>
  <c r="BK261"/>
  <c r="J200"/>
  <c r="J135"/>
  <c r="BK200"/>
  <c r="J400"/>
  <c r="J221"/>
  <c r="J362"/>
  <c r="BK372"/>
  <c r="BK356"/>
  <c i="3" r="J124"/>
  <c i="2" r="BK346"/>
  <c r="J342"/>
  <c r="J258"/>
  <c r="J315"/>
  <c r="J369"/>
  <c r="J329"/>
  <c r="BK322"/>
  <c r="BK359"/>
  <c r="BK169"/>
  <c i="3" r="BK124"/>
  <c i="2" r="BK154"/>
  <c r="J327"/>
  <c r="J132"/>
  <c r="BK288"/>
  <c r="J303"/>
  <c r="BK255"/>
  <c r="BK228"/>
  <c r="BK158"/>
  <c r="BK267"/>
  <c r="BK209"/>
  <c r="J138"/>
  <c r="J231"/>
  <c r="BK135"/>
  <c r="BK306"/>
  <c r="BK215"/>
  <c i="1" r="AS94"/>
  <c i="2" r="J282"/>
  <c r="J353"/>
  <c r="J309"/>
  <c r="J297"/>
  <c r="BK319"/>
  <c r="J161"/>
  <c r="BK392"/>
  <c r="BK179"/>
  <c r="BK273"/>
  <c r="BK231"/>
  <c r="J273"/>
  <c r="J147"/>
  <c r="BK395"/>
  <c r="J177"/>
  <c r="BK329"/>
  <c i="3" r="BK127"/>
  <c i="2" r="J158"/>
  <c r="J319"/>
  <c r="J300"/>
  <c r="BK294"/>
  <c r="J238"/>
  <c r="BK238"/>
  <c r="J336"/>
  <c r="BK150"/>
  <c r="BK312"/>
  <c r="J144"/>
  <c r="BK388"/>
  <c r="J175"/>
  <c r="BK270"/>
  <c r="J215"/>
  <c r="BK285"/>
  <c r="J235"/>
  <c r="J385"/>
  <c l="1" r="P157"/>
  <c r="R227"/>
  <c r="BK371"/>
  <c r="J371"/>
  <c r="J106"/>
  <c r="P128"/>
  <c r="P318"/>
  <c r="BK391"/>
  <c r="J391"/>
  <c r="J107"/>
  <c r="BK128"/>
  <c r="T318"/>
  <c r="R391"/>
  <c r="R157"/>
  <c r="R241"/>
  <c r="P254"/>
  <c r="T128"/>
  <c r="BK227"/>
  <c r="J227"/>
  <c r="J99"/>
  <c r="T227"/>
  <c r="P371"/>
  <c r="BK157"/>
  <c r="J157"/>
  <c r="J98"/>
  <c r="P241"/>
  <c r="T371"/>
  <c r="T157"/>
  <c r="T241"/>
  <c r="R318"/>
  <c i="3" r="BK120"/>
  <c r="J120"/>
  <c r="J98"/>
  <c i="2" r="BK254"/>
  <c r="J254"/>
  <c r="J102"/>
  <c r="R254"/>
  <c r="R128"/>
  <c r="BK318"/>
  <c r="J318"/>
  <c r="J103"/>
  <c r="T391"/>
  <c i="3" r="R120"/>
  <c r="R119"/>
  <c r="R118"/>
  <c i="2" r="P227"/>
  <c r="BK241"/>
  <c r="J241"/>
  <c r="J100"/>
  <c r="R371"/>
  <c r="R367"/>
  <c i="3" r="T120"/>
  <c r="T119"/>
  <c r="T118"/>
  <c i="2" r="T254"/>
  <c r="P391"/>
  <c i="3" r="P120"/>
  <c r="P119"/>
  <c r="P118"/>
  <c i="1" r="AU96"/>
  <c i="2" r="BK399"/>
  <c r="J399"/>
  <c r="J108"/>
  <c r="BK368"/>
  <c r="J368"/>
  <c r="J105"/>
  <c r="BK153"/>
  <c r="J153"/>
  <c r="J97"/>
  <c r="BK250"/>
  <c r="J250"/>
  <c r="J101"/>
  <c r="J128"/>
  <c r="J96"/>
  <c i="3" r="J89"/>
  <c r="J114"/>
  <c r="E85"/>
  <c r="F114"/>
  <c r="F115"/>
  <c r="BE127"/>
  <c r="J92"/>
  <c r="BE121"/>
  <c i="2" r="BK367"/>
  <c r="J367"/>
  <c r="J104"/>
  <c i="3" r="BE124"/>
  <c i="2" r="BE325"/>
  <c r="BE332"/>
  <c r="BE350"/>
  <c r="BE362"/>
  <c r="BE369"/>
  <c r="BE379"/>
  <c r="J120"/>
  <c r="J123"/>
  <c r="BE164"/>
  <c r="BE231"/>
  <c r="BE309"/>
  <c r="BE395"/>
  <c r="F90"/>
  <c r="BE135"/>
  <c r="BE150"/>
  <c r="BE158"/>
  <c r="BE175"/>
  <c r="BE132"/>
  <c r="BE161"/>
  <c r="BE300"/>
  <c r="BE338"/>
  <c r="BE359"/>
  <c r="BE138"/>
  <c r="BE144"/>
  <c r="BE147"/>
  <c r="BE154"/>
  <c r="BE172"/>
  <c r="BE375"/>
  <c r="BE388"/>
  <c r="BE392"/>
  <c r="BE129"/>
  <c r="BE190"/>
  <c r="BE247"/>
  <c r="BE255"/>
  <c r="BE264"/>
  <c r="BE273"/>
  <c r="BE279"/>
  <c r="BE181"/>
  <c r="BE184"/>
  <c r="BE221"/>
  <c r="BE235"/>
  <c r="BE242"/>
  <c r="BE251"/>
  <c r="BE267"/>
  <c r="BE270"/>
  <c r="BE282"/>
  <c r="BE291"/>
  <c r="BE297"/>
  <c r="BE177"/>
  <c r="BE228"/>
  <c r="BE303"/>
  <c r="BE315"/>
  <c r="BE356"/>
  <c r="BE372"/>
  <c r="BE385"/>
  <c r="BE215"/>
  <c r="BE346"/>
  <c r="BE353"/>
  <c r="F89"/>
  <c r="BE187"/>
  <c r="BE258"/>
  <c r="BE261"/>
  <c r="BE276"/>
  <c r="BE285"/>
  <c r="BE294"/>
  <c r="BE312"/>
  <c r="BE327"/>
  <c r="BE336"/>
  <c r="J89"/>
  <c r="BE329"/>
  <c r="BE141"/>
  <c r="BE167"/>
  <c r="BE169"/>
  <c r="BE179"/>
  <c r="BE209"/>
  <c r="BE319"/>
  <c r="BE400"/>
  <c r="BE200"/>
  <c r="BE238"/>
  <c r="BE288"/>
  <c r="BE306"/>
  <c r="BE322"/>
  <c r="BE342"/>
  <c r="J32"/>
  <c i="1" r="AW95"/>
  <c i="3" r="J34"/>
  <c i="1" r="AW96"/>
  <c i="2" r="F33"/>
  <c i="1" r="BB95"/>
  <c i="3" r="F36"/>
  <c i="1" r="BC96"/>
  <c i="2" r="F34"/>
  <c i="1" r="BC95"/>
  <c i="3" r="F37"/>
  <c i="1" r="BD96"/>
  <c i="2" r="F32"/>
  <c i="1" r="BA95"/>
  <c i="3" r="F35"/>
  <c i="1" r="BB96"/>
  <c i="3" r="F34"/>
  <c i="1" r="BA96"/>
  <c i="2" r="F35"/>
  <c i="1" r="BD95"/>
  <c i="2" l="1" r="T127"/>
  <c r="P367"/>
  <c r="P127"/>
  <c r="P126"/>
  <c i="1" r="AU95"/>
  <c i="2" r="R127"/>
  <c r="R126"/>
  <c r="T367"/>
  <c r="BK127"/>
  <c r="J127"/>
  <c r="J95"/>
  <c i="3" r="BK119"/>
  <c r="BK118"/>
  <c r="J118"/>
  <c i="2" r="BK126"/>
  <c r="J126"/>
  <c r="J31"/>
  <c i="1" r="AV95"/>
  <c r="AT95"/>
  <c r="AU94"/>
  <c r="BC94"/>
  <c r="W32"/>
  <c i="3" r="J30"/>
  <c i="1" r="AG96"/>
  <c r="BD94"/>
  <c r="W33"/>
  <c i="2" r="J28"/>
  <c i="1" r="AG95"/>
  <c r="AG94"/>
  <c r="AK26"/>
  <c i="3" r="F33"/>
  <c i="1" r="AZ96"/>
  <c i="2" r="F31"/>
  <c i="1" r="AZ95"/>
  <c r="BB94"/>
  <c r="AX94"/>
  <c i="3" r="J33"/>
  <c i="1" r="AV96"/>
  <c r="AT96"/>
  <c r="AN96"/>
  <c r="BA94"/>
  <c r="AW94"/>
  <c r="AK30"/>
  <c i="2" l="1" r="T126"/>
  <c i="3" r="J119"/>
  <c r="J97"/>
  <c r="J96"/>
  <c i="1" r="AN95"/>
  <c i="2" r="J94"/>
  <c i="3" r="J39"/>
  <c i="2" r="J37"/>
  <c i="1" r="AZ94"/>
  <c r="W29"/>
  <c r="W31"/>
  <c r="W30"/>
  <c r="AY94"/>
  <c l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<sst xmlns="http://schemas.openxmlformats.org/spreadsheetml/2006/main">
  <si>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</si>
  <si>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</si>
  <si>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</si>
  <si>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</si>
  <si>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{b77042cc-e24e-452d-9891-8b76b85706ac}</t>
  </si>
  <si>
    <t xml:space="preserve">&gt;&gt;  skryté sloupce  &lt;&lt;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</si>
  <si>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</si>
  <si>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</si>
  <si>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</si>
  <si>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</si>
  <si>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</si>
  <si>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</si>
  <si>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</si>
  <si>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MimoURS</t>
  </si>
  <si>
    <t>Zakázka:</t>
  </si>
  <si>
    <t>Údržba, opravy a odstraňování závad u SMT OŘ UNL 2026-2027</t>
  </si>
  <si>
    <t>KSO:</t>
  </si>
  <si>
    <t>CC-CZ:</t>
  </si>
  <si>
    <t>Místo:</t>
  </si>
  <si>
    <t xml:space="preserve"> </t>
  </si>
  <si>
    <t>Datum:</t>
  </si>
  <si>
    <t>17. 10. 2025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</si>
  <si>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</si>
  <si>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</si>
  <si>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</si>
  <si>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</si>
  <si>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</si>
  <si>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</si>
  <si>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</si>
  <si>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</si>
  <si>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</si>
  <si>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</si>
  <si>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</si>
  <si>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</si>
  <si>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</si>
  <si>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</si>
  <si>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</si>
  <si>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</si>
  <si>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</si>
  <si>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</si>
  <si>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</si>
  <si>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</si>
  <si>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</si>
  <si>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</si>
  <si>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</si>
  <si>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</si>
  <si>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</si>
  <si>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</si>
  <si>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</si>
  <si>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</si>
  <si>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</si>
  <si>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</si>
  <si>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</si>
  <si>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</si>
  <si>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</si>
  <si>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</si>
  <si>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</si>
  <si>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</si>
  <si>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</si>
  <si>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</si>
  <si>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</si>
  <si>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</si>
  <si>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</si>
  <si>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</si>
  <si>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</si>
  <si>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</si>
  <si>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</si>
  <si>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</si>
  <si>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</si>
  <si>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</si>
  <si>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</si>
  <si>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</si>
  <si>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</si>
  <si>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</si>
  <si>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</si>
  <si>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</si>
  <si>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</si>
  <si>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Mimo ÚOŽI</t>
  </si>
  <si>
    <t>{32757ae9-64ff-48d5-b56f-6a97dcef9e0c}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</si>
  <si>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</si>
  <si>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</si>
  <si>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</si>
  <si>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</si>
  <si>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</si>
  <si>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</si>
  <si>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</si>
  <si>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</si>
  <si>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</si>
  <si>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</si>
  <si>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</si>
  <si>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</si>
  <si>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</si>
  <si>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6 - Úpravy povrchů, podlahy a osazování výplní</t>
  </si>
  <si>
    <t xml:space="preserve">    8 - Vedení trubní dálková a přípojná</t>
  </si>
  <si>
    <t xml:space="preserve">    9 - Ostatní konstrukce a práce-bourání</t>
  </si>
  <si>
    <t>PSV - Práce a dodávky PSV</t>
  </si>
  <si>
    <t xml:space="preserve">    777 - Podlahy lité</t>
  </si>
  <si>
    <t xml:space="preserve">    711 - Izolace proti vodě, vlhkosti a plynům</t>
  </si>
  <si>
    <t xml:space="preserve">    762 - Konstrukce tesařské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</si>
  <si>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</si>
  <si>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</si>
  <si>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</si>
  <si>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</si>
  <si>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</si>
  <si>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</si>
  <si>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</si>
  <si>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</si>
  <si>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</si>
  <si>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</si>
  <si>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</si>
  <si>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</si>
  <si>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</si>
  <si>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</si>
  <si>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</si>
  <si>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</si>
  <si>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</si>
  <si>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</si>
  <si>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</si>
  <si>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151721R-01</t>
  </si>
  <si>
    <t>Zřízení pažení do ocelových zápor hl výkopu do 4 m s jeho následným odstraněním</t>
  </si>
  <si>
    <t>m2</t>
  </si>
  <si>
    <t>4</t>
  </si>
  <si>
    <t>964896168</t>
  </si>
  <si>
    <t>PP</t>
  </si>
  <si>
    <t>Pažení do ocelových zápor bez ohledu na druh pažin, s odstraněním pažení, hloubky výkopu do 4 m</t>
  </si>
  <si>
    <t>P</t>
  </si>
  <si>
    <t>Poznámka k položce:_x000d_
Zřízení pažení včetně dodání materiálu, spojovacího materiálu a jeho opotřebení, dle technologie dodavatele, vč. statického posouzení, počítána pohledová plocha.</t>
  </si>
  <si>
    <t>151721R-02</t>
  </si>
  <si>
    <t>Zřízení pažení kolejového lože a pláně do ocelových zápor hl výkopu nad 4 m s jeho následným odstraněním</t>
  </si>
  <si>
    <t>1761599153</t>
  </si>
  <si>
    <t>Pažení stěn výkopu kolejového lože do ocelových zápor včetně odstranění hloubky výkopu nad 4 m</t>
  </si>
  <si>
    <t>Poznámka k položce:_x000d_
Zřízení pažení kolejového lože a pláně včetně zajištění materiálu, spojovacího materiálu a jeho opotřebení, dle technologie dodavatele, vč. statického posouzení, počítána pohledová plocha, včetně přesunu hmot.</t>
  </si>
  <si>
    <t>3</t>
  </si>
  <si>
    <t>M</t>
  </si>
  <si>
    <t>28611135.OSM</t>
  </si>
  <si>
    <t xml:space="preserve">KGEM trouba DN200x4,9/ 500  SN4</t>
  </si>
  <si>
    <t>kus</t>
  </si>
  <si>
    <t>8</t>
  </si>
  <si>
    <t>-1498007269</t>
  </si>
  <si>
    <t>Poznámka k položce:_x000d_
např. pro dlouhodobé převedení vody potrubím DN 200 mm při zajištění mostního objektu</t>
  </si>
  <si>
    <t>28611136.OSM</t>
  </si>
  <si>
    <t>KGEM trouba DN200x4,9/1000 SN4</t>
  </si>
  <si>
    <t>-738841710</t>
  </si>
  <si>
    <t>5</t>
  </si>
  <si>
    <t>31319103.R</t>
  </si>
  <si>
    <t>síť na skálu Mac Mat</t>
  </si>
  <si>
    <t>1329520495</t>
  </si>
  <si>
    <t>VV</t>
  </si>
  <si>
    <t>287,5*1,2 'Přepočtené koeficientem množství</t>
  </si>
  <si>
    <t>6</t>
  </si>
  <si>
    <t>60511R01</t>
  </si>
  <si>
    <t>fošny TLAKOVĚ IMREGNOVANÉ prismované (středové) řezivo stavební do š 160mm dl 2-5m</t>
  </si>
  <si>
    <t>m3</t>
  </si>
  <si>
    <t>-1661675392</t>
  </si>
  <si>
    <t>Poznámka k položce:_x000d_
Dodání tlakově imregnovaného řeziva (např. SUBLIMA CZ, Impregnace dřeva s.r.o.) pro pažení zdiva mostního objektu._x000d_
Materiál bude dlouhodobě ponechán v pažení zdiva mostního objektu (do provedení celkové opravy mostního objektu).</t>
  </si>
  <si>
    <t>7</t>
  </si>
  <si>
    <t>60512R01</t>
  </si>
  <si>
    <t>hranol stavební TLAKOVĚ IMREGNOVANÝ řezivo průřezu 100-140x100-140mm do dl 5m</t>
  </si>
  <si>
    <t>1191334290</t>
  </si>
  <si>
    <t xml:space="preserve">Poznámka k položce:_x000d_
Dodání tlakově imregnovaného řeziva (např. SUBLIMA CZ, Impregnace dřeva s.r.o.) pro pažení a vzepření pažení zdiva mostního objektu._x000d_
Materiál bude dlouhodobě ponechán v pažení zdiva mostního objektu (do provedení celkové opravy mostního objektu)._x000d_
</t>
  </si>
  <si>
    <t>R00002</t>
  </si>
  <si>
    <t>Zajištění návěstidla při výkopech</t>
  </si>
  <si>
    <t>Kpl</t>
  </si>
  <si>
    <t>1163525325</t>
  </si>
  <si>
    <t xml:space="preserve">Poznámka k položce:_x000d_
např. základ základ přejezdu, trpasličí návěstidlo, strom_x000d_
</t>
  </si>
  <si>
    <t>Zakládání</t>
  </si>
  <si>
    <t>9</t>
  </si>
  <si>
    <t>58521R01</t>
  </si>
  <si>
    <t>Injektážní směs</t>
  </si>
  <si>
    <t>-1928937380</t>
  </si>
  <si>
    <t xml:space="preserve">Poznámka k položce:_x000d_
pro výplňovou tlakovou injektáž zdiva, pro injektáž táhel a kotev pro stažení zdiva_x000d_
</t>
  </si>
  <si>
    <t>Svislé a kompletní konstrukce</t>
  </si>
  <si>
    <t>10</t>
  </si>
  <si>
    <t>583814602.R</t>
  </si>
  <si>
    <t>římsové desky - žula 0,5x0,5x0,15</t>
  </si>
  <si>
    <t>1296644920</t>
  </si>
  <si>
    <t>Poznámka k položce:_x000d_
např. pro kamenné římsy</t>
  </si>
  <si>
    <t>11</t>
  </si>
  <si>
    <t>5938455R01</t>
  </si>
  <si>
    <t>PRVEK ŘÍMSOVÉ ZÍDKY 1</t>
  </si>
  <si>
    <t>1050417272</t>
  </si>
  <si>
    <t>prefabrikáty pro opěrné konstrukce železobetonové díly krabicové opěrných zdí IZT 62/19 (3,15 t)</t>
  </si>
  <si>
    <t xml:space="preserve">Poznámka k položce:_x000d_
včetně dopravy od výrobce_x000d_
</t>
  </si>
  <si>
    <t>5938455R02</t>
  </si>
  <si>
    <t>PRVEK ŘÍMSOVÉ ZÍDKY 2</t>
  </si>
  <si>
    <t>1754890188</t>
  </si>
  <si>
    <t>prefabrikáty pro opěrné konstrukce železobetonové díly krabicové opěrných zdí IZT 63/19 (2,46 t)</t>
  </si>
  <si>
    <t>Poznámka k položce:_x000d_
včetně dopravy od výrobce</t>
  </si>
  <si>
    <t>13</t>
  </si>
  <si>
    <t>593R00001</t>
  </si>
  <si>
    <t>propust rámová RŽP-T</t>
  </si>
  <si>
    <t>1888385456</t>
  </si>
  <si>
    <t>Poznámka k položce:_x000d_
prefabrikát včetně dopravy od výrobce (schválený pref. pro propustky SŽ) - světlost 1000/1000 mm, dl. 1000 mm</t>
  </si>
  <si>
    <t>14</t>
  </si>
  <si>
    <t>593R00002</t>
  </si>
  <si>
    <t xml:space="preserve">propust rámová koncová výtoková šikmá RŽP-T </t>
  </si>
  <si>
    <t>-921023009</t>
  </si>
  <si>
    <t>propusť rámová koncová šikmá RŽP-T</t>
  </si>
  <si>
    <t>Poznámka k položce:_x000d_
včetně seříznutí šikmého konce od výrobce a výztuže pro přikotvení římsy včetně dopravy od výrobce (schválený pref. pro propustky SŽ) - světlost 1000/1000 mm, dl. 1600 mm</t>
  </si>
  <si>
    <t>15</t>
  </si>
  <si>
    <t>593R00003</t>
  </si>
  <si>
    <t>propust rámová vtoková RŽP-T</t>
  </si>
  <si>
    <t>433539416</t>
  </si>
  <si>
    <t xml:space="preserve">Poznámka k položce:_x000d_
Vtokový prefabrikát včetně dopravy od výrobce (schválený pref. pro propustky SŽ) - světlost 1000/1000 mm, dl. 1000 mm_x000d_
_x000d_
</t>
  </si>
  <si>
    <t>16</t>
  </si>
  <si>
    <t>R0011</t>
  </si>
  <si>
    <t>propust rámová SV 2000/1000mm dl. 1000 mm</t>
  </si>
  <si>
    <t xml:space="preserve">kus </t>
  </si>
  <si>
    <t>690215863</t>
  </si>
  <si>
    <t>Poznámka k položce:_x000d_
prefabrikát schválený pro SŽ včetně dopravy od výrobce</t>
  </si>
  <si>
    <t>17</t>
  </si>
  <si>
    <t>R0012</t>
  </si>
  <si>
    <t>propust rámová SV 2000/1000mm dl. 1500 mm</t>
  </si>
  <si>
    <t>992717353</t>
  </si>
  <si>
    <t>18</t>
  </si>
  <si>
    <t>R00033</t>
  </si>
  <si>
    <t xml:space="preserve">propust rámová SV 2000/1500mm dl. 1500mm  výtoková</t>
  </si>
  <si>
    <t>-1033412317</t>
  </si>
  <si>
    <t>19</t>
  </si>
  <si>
    <t>593R00004</t>
  </si>
  <si>
    <t xml:space="preserve">propust rámová SV 1600/1200mm dl. 2000 mm </t>
  </si>
  <si>
    <t>1823154620</t>
  </si>
  <si>
    <t>propusť rámová RŽP-T mezilehlá</t>
  </si>
  <si>
    <t>20</t>
  </si>
  <si>
    <t>593R00006</t>
  </si>
  <si>
    <t xml:space="preserve">propust rámová vtokové šikmá SV 1600/1200mm </t>
  </si>
  <si>
    <t>-997332139</t>
  </si>
  <si>
    <t>propusť rámová RŽP-T</t>
  </si>
  <si>
    <t xml:space="preserve">Poznámka k položce:_x000d_
prefabrikát  dle PS schválený pro SŽDC včetně seříznutí od výrobce (s ponecháním spřahující výztuže pro napojení monolitické římsy) a včetně dopravy na stavbu</t>
  </si>
  <si>
    <t>593R00005</t>
  </si>
  <si>
    <t xml:space="preserve">propust rámová koncová šikmá SV 16000/1200mm </t>
  </si>
  <si>
    <t>-224258545</t>
  </si>
  <si>
    <t>22</t>
  </si>
  <si>
    <t>992114R02</t>
  </si>
  <si>
    <t>Osazení dílců kolejovým jeřábem</t>
  </si>
  <si>
    <t>305616004</t>
  </si>
  <si>
    <t>Poznámka k položce:_x000d_
např. z důvodu špatného přístupu k objektu zprava - předpoklad nasazení kolejového jeřábu pro osazení prefabrikátů na propustku ve 2.koleji - předpoklad 1 denní výkon kolejového jeřábu vč. přepravy, vč. případné úpravy převýšení koleje pro ukotvení jeřábu</t>
  </si>
  <si>
    <t>osazení části rámových prefabrikátů na stavbě po dopravě z mezideponie na propustek:</t>
  </si>
  <si>
    <t>osazení ŽB rámů o světlosti 2,0 x 1,5 m:</t>
  </si>
  <si>
    <t>MEZILEHLÝ PREF. PERO-DRÁŽKA - DÉLKY 1,5 m, P3 - 7,02 t/ks:</t>
  </si>
  <si>
    <t>VTOKOVÝ PREFABRIKÁT - DÉLKY 1,635 m, P4 -5,82 t/ks:</t>
  </si>
  <si>
    <t>Součet</t>
  </si>
  <si>
    <t>23</t>
  </si>
  <si>
    <t>R0001</t>
  </si>
  <si>
    <t>propust rámová SV 2000/1500 mm délky 1500 mm</t>
  </si>
  <si>
    <t>-715474959</t>
  </si>
  <si>
    <t>Poznámka k položce:_x000d_
schválený pro SŽ včetně dopravy a vč. těsnění</t>
  </si>
  <si>
    <t>Dle specifikace PD, př. 1, 3.1</t>
  </si>
  <si>
    <t>pod kolejí v TÚ 0693</t>
  </si>
  <si>
    <t>24</t>
  </si>
  <si>
    <t>R0003</t>
  </si>
  <si>
    <t>propust rámová SV 2000/1500 mm délky 1635 mm, koncový vtokový</t>
  </si>
  <si>
    <t>-1817046673</t>
  </si>
  <si>
    <t>Poznámka k položce:_x000d_
schválený pro SŽ včetně dopravy, včetně trnů z výrobny prefabrikátu - pro kotvení následné dobetonávky (vhodné šroubovací kvůli dopravě)</t>
  </si>
  <si>
    <t>25</t>
  </si>
  <si>
    <t>R0004</t>
  </si>
  <si>
    <t>propust rámová SV 2000/1500 mm délky 2000 mm, koncový výtokový</t>
  </si>
  <si>
    <t>1667499793</t>
  </si>
  <si>
    <t xml:space="preserve">Poznámka k položce:_x000d_
schválený pro SŽ včetně dopravy a vč. těsnění, včetně trnů z výrobny prefabrikátu - pro kotvení následné římsy (vhodné šroubovací kvůli dopravě)_x000d_
</t>
  </si>
  <si>
    <t>VÝTOKOVÝ PREFABRIKÁT - DÉLKY 2,0 m, P1 - 9,68 t/ks:</t>
  </si>
  <si>
    <t>26</t>
  </si>
  <si>
    <t>R0005</t>
  </si>
  <si>
    <t>propust rámová SV 2000/1500 mm délky 2090 mm, koncový výtokový šikmý</t>
  </si>
  <si>
    <t>1279512832</t>
  </si>
  <si>
    <t>Poznámka k položce:_x000d_
schválený pro SŽ včetně dopravy</t>
  </si>
  <si>
    <t>VÝTOKOVÝ PREFABRIKÁT - DÉLKY 2,09 m šikmý, P5 - 5,82 t/ks:</t>
  </si>
  <si>
    <t>Vodorovné konstrukce</t>
  </si>
  <si>
    <t>27</t>
  </si>
  <si>
    <t>43021R001</t>
  </si>
  <si>
    <t xml:space="preserve">zasouvací dráha z dřevěných hranolů včetně materiálu D+M a připadných dalších nákladů na zasunutí </t>
  </si>
  <si>
    <t>m</t>
  </si>
  <si>
    <t>64</t>
  </si>
  <si>
    <t>-391882808</t>
  </si>
  <si>
    <t>zasouvací dráha z dřevěných hranolů včetně materiálu D+M a připadných dalších nákladů na zasunutí FLOK či prefabrikátů</t>
  </si>
  <si>
    <t>Poznámka k položce:_x000d_
včetně dodání distančních tyčí pro stabilizaci FLOK či prefabrikátů při obetonování</t>
  </si>
  <si>
    <t>28</t>
  </si>
  <si>
    <t>136112R01.1</t>
  </si>
  <si>
    <t>Materiál na výrobu ložisek u závěsů pojížděcích kol točny</t>
  </si>
  <si>
    <t>t</t>
  </si>
  <si>
    <t>-24230307</t>
  </si>
  <si>
    <t>Materiál na výrobu ložisek u závěsů pojížděcích kol točny, odhad 95 kg/ložisko, prořez 15%:</t>
  </si>
  <si>
    <t>4*95/1000*1,15</t>
  </si>
  <si>
    <t>29</t>
  </si>
  <si>
    <t>R0000002</t>
  </si>
  <si>
    <t>Panty pro uchycení roštu</t>
  </si>
  <si>
    <t>kpl</t>
  </si>
  <si>
    <t>249073824</t>
  </si>
  <si>
    <t>Poznámka k položce:_x000d_
komplet pro 1 podlahový rošt (např. pro rošt 1 vtokové jímky)</t>
  </si>
  <si>
    <t>30</t>
  </si>
  <si>
    <t>309026R01</t>
  </si>
  <si>
    <t>šroub vysokopevnostní (TCB), 6-tihranná hlava včetně podložky</t>
  </si>
  <si>
    <t>-1018039729</t>
  </si>
  <si>
    <t>šroub vysokopevnostní (TCB - tension control bolts, šroub s kontrolovaným napětím), 6-tihranná hlava včetně podložky</t>
  </si>
  <si>
    <t xml:space="preserve">Poznámka k položce:_x000d_
např. pro připojení vyměňovaných prvků ocel. konstrukce -  VP šrouby - TCB (tension control bolts, šroub s kontrolovaným napětím). </t>
  </si>
  <si>
    <t>Komunikace</t>
  </si>
  <si>
    <t>31</t>
  </si>
  <si>
    <t>608153R01</t>
  </si>
  <si>
    <t>mostnice dřevěná impregnovaná olejem DB 260x260mm dl 2,9m</t>
  </si>
  <si>
    <t>473610441</t>
  </si>
  <si>
    <t>pro výrobu mostnic:</t>
  </si>
  <si>
    <t>52*0,26*0,26*2,9</t>
  </si>
  <si>
    <t>32</t>
  </si>
  <si>
    <t>608153550.R</t>
  </si>
  <si>
    <t>podélná dřeva impregnovaná olejem DB</t>
  </si>
  <si>
    <t>1383894702</t>
  </si>
  <si>
    <t>Poznámka k položce:_x000d_
pro výrobu podélných dřev</t>
  </si>
  <si>
    <t>Úpravy povrchů, podlahy a osazování výplní</t>
  </si>
  <si>
    <t>33</t>
  </si>
  <si>
    <t>132610500.R</t>
  </si>
  <si>
    <t>Metalizační drát Zn</t>
  </si>
  <si>
    <t>kg</t>
  </si>
  <si>
    <t>-1498808611</t>
  </si>
  <si>
    <t>Poznámka k položce:_x000d_
1,517 kg/m2 pro III. třidu ocel. konstrukcí</t>
  </si>
  <si>
    <t>Vedení trubní dálková a přípojná</t>
  </si>
  <si>
    <t>34</t>
  </si>
  <si>
    <t>592211R01</t>
  </si>
  <si>
    <t>Trouba hrdlová železobetonová, DN 600 mm, dl. 2500 mm</t>
  </si>
  <si>
    <t>1293864627</t>
  </si>
  <si>
    <t>Poznámka k položce:_x000d_
přesná specifikace dle projektu, integrované pryžové těsnění trub, včetně spojovacího materiálu jednotlivých dílců. Trouba musí být schválena pro použití pro SŽ. Včetně dopravy.</t>
  </si>
  <si>
    <t>35</t>
  </si>
  <si>
    <t>592211R02</t>
  </si>
  <si>
    <t>trouba železobetonová DN 600 kolmá vtoková zkrácená, případně šikmá</t>
  </si>
  <si>
    <t>-1739784613</t>
  </si>
  <si>
    <t>trouba železobetonová DN 600 kolmá vtoková s dříkem, zkrácená délka z dl. 2500 mm od výrobce, případně zkrácená šikmým řezem výrobcem</t>
  </si>
  <si>
    <t>Poznámka k položce:_x000d_
Trouba musí být schválena pro použití pro SŽ. Včetně dopravy. Nutná výroba dle výkresu přímo ve výrobně.</t>
  </si>
  <si>
    <t>36</t>
  </si>
  <si>
    <t>592211R03</t>
  </si>
  <si>
    <t>trouba železobetonová DN 600 výtoková hrdlová zkrácená, případně šikmá</t>
  </si>
  <si>
    <t>-160543777</t>
  </si>
  <si>
    <t>trouba železobetonová DN 600 kolmá výtoková hrdlová, zkrácená délka z dl. 2500 mm od výrobce, případně zkrácená šikmým řezem výrobcem</t>
  </si>
  <si>
    <t>Poznámka k položce:_x000d_
integrované pryžové těsnění trub, včetně spojovacího materiálu jednotlivých dílců. Trouba musí být schválena pro použití pro SŽ. Včetně dopravy. Nutná výroba dle výkresu přímo ve výrobně.</t>
  </si>
  <si>
    <t>37</t>
  </si>
  <si>
    <t>592211R021</t>
  </si>
  <si>
    <t>ŽB. trouba patková DN 800, dl. 1000 mm</t>
  </si>
  <si>
    <t>1742985264</t>
  </si>
  <si>
    <t>ŽB. trouba patková DN 800, dl. 1000 mm, mezilehlá</t>
  </si>
  <si>
    <t xml:space="preserve">Poznámka k položce:_x000d_
integrované pryžové těsnění trub, včetně spojovacího materiálu jednotlivých dílců. Trouby musí být schváleny pro použití pro SŽ. Včetně dopravy od výrobce._x000d_
</t>
  </si>
  <si>
    <t>38</t>
  </si>
  <si>
    <t>592211R021.1</t>
  </si>
  <si>
    <t>ŽB. trouba patková DN 800, dl. 1500 mm</t>
  </si>
  <si>
    <t>-1445347949</t>
  </si>
  <si>
    <t>ŽB. trouba patková DN 800, dl. 1500 mm, mezilehlá</t>
  </si>
  <si>
    <t>39</t>
  </si>
  <si>
    <t>592211R022</t>
  </si>
  <si>
    <t>Vtoková ŽB. trouba patková DN 800 kolmá</t>
  </si>
  <si>
    <t>656351013</t>
  </si>
  <si>
    <t>Poznámka k položce:_x000d_
Trouba musí být schválena pro použití pro SŽ. Včetně dopravy od výrobce.</t>
  </si>
  <si>
    <t>40</t>
  </si>
  <si>
    <t>592211R022.1</t>
  </si>
  <si>
    <t>Výtoková ŽB. trouba patková DN 800 kolmá</t>
  </si>
  <si>
    <t>-449424760</t>
  </si>
  <si>
    <t>41</t>
  </si>
  <si>
    <t>592211R023</t>
  </si>
  <si>
    <t xml:space="preserve">Šikmá výtoková ŽB. trouba patková DN 800 </t>
  </si>
  <si>
    <t>-311109844</t>
  </si>
  <si>
    <t xml:space="preserve">Šikmá výtoková ŽB. trouba patková DN 800 
</t>
  </si>
  <si>
    <t>Poznámka k položce:_x000d_
integrované pryžové těsnění trub, včetně spojovacího materiálu jednotlivých dílců. Trouba musí být schválena pro použití pro SŽ. Včetně dopravy od výrobce.</t>
  </si>
  <si>
    <t>42</t>
  </si>
  <si>
    <t>592211R024</t>
  </si>
  <si>
    <t>Šikmá vtoková ŽB. trouba patková DN 800</t>
  </si>
  <si>
    <t>-1255829742</t>
  </si>
  <si>
    <t xml:space="preserve">Poznámka k položce:_x000d_
Trouba musí být schválena pro použití pro SŽ. Včetně dopravy od výrobce._x000d_
</t>
  </si>
  <si>
    <t>43</t>
  </si>
  <si>
    <t>592211R028</t>
  </si>
  <si>
    <t>ŽB. trouba patková DN 1000, dl. 1000 mm</t>
  </si>
  <si>
    <t>1697806269</t>
  </si>
  <si>
    <t>ŽB. trouba patková DN 1000, dl. 1000 mm, mezilehlá</t>
  </si>
  <si>
    <t>44</t>
  </si>
  <si>
    <t>592211R028.1</t>
  </si>
  <si>
    <t>ŽB. trouba patková DN 1000, dl. 1500 mm</t>
  </si>
  <si>
    <t>-80893877</t>
  </si>
  <si>
    <t>ŽB. trouba patková DN 1000, dl. 1500 mm, mezilehlá</t>
  </si>
  <si>
    <t>45</t>
  </si>
  <si>
    <t>592211R029</t>
  </si>
  <si>
    <t>Vtoková ŽB. trouba patková DN 1000 kolmá</t>
  </si>
  <si>
    <t>324093022</t>
  </si>
  <si>
    <t>46</t>
  </si>
  <si>
    <t>592211R029.1</t>
  </si>
  <si>
    <t>Výtoková ŽB. trouba patková DN 1000 kolmá</t>
  </si>
  <si>
    <t>-702854423</t>
  </si>
  <si>
    <t>47</t>
  </si>
  <si>
    <t>592211R030</t>
  </si>
  <si>
    <t xml:space="preserve">Šikmá výtoková ŽB. trouba patková DN 1000 </t>
  </si>
  <si>
    <t>1354751279</t>
  </si>
  <si>
    <t xml:space="preserve">Šikmá výtoková ŽB. trouba patková DN 1000 
</t>
  </si>
  <si>
    <t>48</t>
  </si>
  <si>
    <t>592211R031</t>
  </si>
  <si>
    <t>Šikmá vtoková ŽB. trouba patková DN 1000</t>
  </si>
  <si>
    <t>351869366</t>
  </si>
  <si>
    <t xml:space="preserve">Poznámka k položce:_x000d_
integrované pryžové těsnění trub, včetně spojovacího materiálu jednotlivých dílců. Trouba musí být schválena pro použití pro SŽ. Včetně dopravy od výrobce._x000d_
</t>
  </si>
  <si>
    <t>49</t>
  </si>
  <si>
    <t>592211R040</t>
  </si>
  <si>
    <t>ŽB. trouba patková DN 1200, dl. 1000 mm</t>
  </si>
  <si>
    <t>-2062864731</t>
  </si>
  <si>
    <t>ŽB. trouba patková DN 1200, dl. 1000 mm, mezilehlá</t>
  </si>
  <si>
    <t>50</t>
  </si>
  <si>
    <t>592211R040.1</t>
  </si>
  <si>
    <t>ŽB. trouba patková DN 1200, dl. 1500 mm</t>
  </si>
  <si>
    <t>1934757445</t>
  </si>
  <si>
    <t>ŽB. trouba patková DN 1200, dl. 1500 mm, mezilehlá</t>
  </si>
  <si>
    <t>51</t>
  </si>
  <si>
    <t>592211R041</t>
  </si>
  <si>
    <t>Vtoková ŽB. trouba patková DN 1200 kolmá</t>
  </si>
  <si>
    <t>-645338859</t>
  </si>
  <si>
    <t>52</t>
  </si>
  <si>
    <t>592211R041.1</t>
  </si>
  <si>
    <t>Výtoková ŽB. trouba patková DN 1200 kolmá</t>
  </si>
  <si>
    <t>-378712986</t>
  </si>
  <si>
    <t>53</t>
  </si>
  <si>
    <t>592211R042</t>
  </si>
  <si>
    <t xml:space="preserve">Šikmá výtoková ŽB. trouba patková DN 1200 </t>
  </si>
  <si>
    <t>-663189648</t>
  </si>
  <si>
    <t xml:space="preserve">Šikmá výtoková ŽB. trouba patková DN 1200 
</t>
  </si>
  <si>
    <t>54</t>
  </si>
  <si>
    <t>592211R043</t>
  </si>
  <si>
    <t>Šikmá vtoková ŽB. trouba patková DN 1200</t>
  </si>
  <si>
    <t>954742589</t>
  </si>
  <si>
    <t>Ostatní konstrukce a práce-bourání</t>
  </si>
  <si>
    <t>55</t>
  </si>
  <si>
    <t>0308R0001</t>
  </si>
  <si>
    <t xml:space="preserve">Ekologická ochrana při provádění oprav (zaplachtování apod) montáž + demontáž </t>
  </si>
  <si>
    <t>544973640</t>
  </si>
  <si>
    <t xml:space="preserve">Poznámka k položce:_x000d_
pod a vedle konstrukce, včetně zajištění potřebného materiálu a úklidu s likvidací odpadu - např. proti úkapům řídkého plastbetonu při zalití vrtulí podkladnic na mostě_x000d_
</t>
  </si>
  <si>
    <t>56</t>
  </si>
  <si>
    <t>130104R01</t>
  </si>
  <si>
    <t>úhelník ocelový rovnostranný, v jakosti 11 375, L 160 x 100 x 14 mm</t>
  </si>
  <si>
    <t>-13689558</t>
  </si>
  <si>
    <t>Poznámka k položce:_x000d_
Hmotnost: 27,29 kg/m</t>
  </si>
  <si>
    <t>57</t>
  </si>
  <si>
    <t>136112380-01</t>
  </si>
  <si>
    <t>plech tlustý hladký jakost S 235 JR, 16x2000x3000 mm</t>
  </si>
  <si>
    <t>102507055</t>
  </si>
  <si>
    <t xml:space="preserve">plechy tlusté hladké - tabule jakost oceli S 235JR  (11 375.1) 15  x 2000 x 3000 mm</t>
  </si>
  <si>
    <t>58</t>
  </si>
  <si>
    <t>404452-R01</t>
  </si>
  <si>
    <t xml:space="preserve">pozinkovaný držák pro uchycení bezpečnostní tabulky </t>
  </si>
  <si>
    <t>21487494</t>
  </si>
  <si>
    <t>59</t>
  </si>
  <si>
    <t>55314R01</t>
  </si>
  <si>
    <t>trouba ocelová flexibilní Pz s polymerovanou fólií z vlnitého plechu 700/2,0mm</t>
  </si>
  <si>
    <t>-1821280500</t>
  </si>
  <si>
    <t>10,390</t>
  </si>
  <si>
    <t>60</t>
  </si>
  <si>
    <t>55314R02</t>
  </si>
  <si>
    <t>spojovací prstenec Pz s polymerovanou fólií flexibilní z vlnitého plechu 700/2,0mm</t>
  </si>
  <si>
    <t>1197684416</t>
  </si>
  <si>
    <t>spojka dle PD</t>
  </si>
  <si>
    <t>61</t>
  </si>
  <si>
    <t>55314R03</t>
  </si>
  <si>
    <t>trouba ocelová flexibilní Pz s polymerovanou fólií z vlnitého plechu 1100/2,0mm</t>
  </si>
  <si>
    <t>1071126030</t>
  </si>
  <si>
    <t>trouba ocelová flexibilní Pz s polymerovanou fólií z vlnitého plechu 1000/2,0mm</t>
  </si>
  <si>
    <t>62</t>
  </si>
  <si>
    <t>55314R04</t>
  </si>
  <si>
    <t>spojovací prstenec Pz s polymerovanou fólií flexibilní z vlnitého plechu 1100/2,0mm</t>
  </si>
  <si>
    <t>1259341573</t>
  </si>
  <si>
    <t>63</t>
  </si>
  <si>
    <t>30910005R01</t>
  </si>
  <si>
    <t>šroub vysokopevnostní HRC s maticí a dvě podložky M22x65</t>
  </si>
  <si>
    <t>100 kus</t>
  </si>
  <si>
    <t>595592109</t>
  </si>
  <si>
    <t>"201.1-201.3"</t>
  </si>
  <si>
    <t>6/100</t>
  </si>
  <si>
    <t>30910005R02</t>
  </si>
  <si>
    <t>šroub vysokopevnostní HRC s maticí a dvě podložky M22x85</t>
  </si>
  <si>
    <t>-1367322000</t>
  </si>
  <si>
    <t>"202.1-202.3"</t>
  </si>
  <si>
    <t>80/100</t>
  </si>
  <si>
    <t>65</t>
  </si>
  <si>
    <t>311605R01</t>
  </si>
  <si>
    <t>nýt ocelový s půlkulovou hlavou ČSN 02 2301 D 20-22 mm</t>
  </si>
  <si>
    <t>tis kus</t>
  </si>
  <si>
    <t>1745948508</t>
  </si>
  <si>
    <t>nýty ocelové z normalizovaného materiálu, nýty s půlkulovou hlavou, ČSN 02 2301 D 20-22 mm</t>
  </si>
  <si>
    <t>Poznámka k položce:_x000d_
např. pro připojení vyměňovaných prvků ocelové konstrukce</t>
  </si>
  <si>
    <t>66</t>
  </si>
  <si>
    <t>136112R01</t>
  </si>
  <si>
    <t>plech tlustý hladký jakost S 235 JR, 8x1000x2000 mm</t>
  </si>
  <si>
    <t>-353638875</t>
  </si>
  <si>
    <t>Poznámka k položce:_x000d_
Hmotnost 125,6 kg/kus</t>
  </si>
  <si>
    <t>67</t>
  </si>
  <si>
    <t>56230R01</t>
  </si>
  <si>
    <t>Kruhový plastový kompozitní poklop šachtový s víkem D 600 mm</t>
  </si>
  <si>
    <t>714964328</t>
  </si>
  <si>
    <t>kruhový plastový kompozitní poklop šachtový s víkem D 600 mm</t>
  </si>
  <si>
    <t>Poznámka k položce:_x000d_
Na šachty s vnitřním rozměrem Js 600 mm (např. Globex, KOMPOZIT), pro zatížení B125, uzamykatelný</t>
  </si>
  <si>
    <t>68</t>
  </si>
  <si>
    <t>55242R01</t>
  </si>
  <si>
    <t xml:space="preserve">Plastová mříž 500 x 470 mm pro uliční vpust  </t>
  </si>
  <si>
    <t>-2133377534</t>
  </si>
  <si>
    <t xml:space="preserve">Plastová mříž 500 x 470 mm pro uliční vpust, výška 60 mm  </t>
  </si>
  <si>
    <t xml:space="preserve">Poznámka k položce:_x000d_
Dodání a osazení plastové mříže pro uliční vpust (např. v podchodu (např. používaný POLYPLAST Rovasco M508D))_x000d_
</t>
  </si>
  <si>
    <t>69</t>
  </si>
  <si>
    <t>953965R001</t>
  </si>
  <si>
    <t>Kotevní šroub a matice pro chemické kotvy M 16 NEREZ - A4</t>
  </si>
  <si>
    <t>-1223510812</t>
  </si>
  <si>
    <t>Kotva chemická s vyvrtáním otvoru kotevní šrouby pro chemické kotvy, velikost M 16, délka 260 mm</t>
  </si>
  <si>
    <t>šrouby do patních desek zábradlí nerez kvality A4:</t>
  </si>
  <si>
    <t>1464</t>
  </si>
  <si>
    <t>PSV</t>
  </si>
  <si>
    <t>Práce a dodávky PSV</t>
  </si>
  <si>
    <t>777</t>
  </si>
  <si>
    <t>Podlahy lité</t>
  </si>
  <si>
    <t>70</t>
  </si>
  <si>
    <t>777313R001</t>
  </si>
  <si>
    <t xml:space="preserve">D+ M protiskluzové lepící pásky </t>
  </si>
  <si>
    <t>-1768916539</t>
  </si>
  <si>
    <t>Podlahy na schodišťové stupně z epoxidové pryskyřice a oblázků (kamenný koberec) ostatní práce nátěr pro vytvoření protiskluzového povrchu schodišť stupnice, šířky do 300 mm</t>
  </si>
  <si>
    <t>711</t>
  </si>
  <si>
    <t>Izolace proti vodě, vlhkosti a plynům</t>
  </si>
  <si>
    <t>71</t>
  </si>
  <si>
    <t>711-R00</t>
  </si>
  <si>
    <t>Dodávka + montáž vodotěsné izolace schváleného typu - SVI (přípravná, vodotěsná a ochranná vrstva)</t>
  </si>
  <si>
    <t>1939305346</t>
  </si>
  <si>
    <t>Poznámka k položce:_x000d_
včetně přesunu hmot</t>
  </si>
  <si>
    <t>72</t>
  </si>
  <si>
    <t>711-R00.5</t>
  </si>
  <si>
    <t>Dodávka + montáž vodotěsné izolace schváleného typu - SVI (přípravná, vodotěsná asfaltová schváleného typu plnoplošně spojená s podkladem a tvrdá ochranná vrstva SVI (LA tl. 30 mm))</t>
  </si>
  <si>
    <t>-952913021</t>
  </si>
  <si>
    <t xml:space="preserve">Dodávka + montáž vodotěsné izolace schváleného typu - SVI (přípravná, vodotěsná asfaltová schváleného typu plnoplošně spojená s podkladem a tvrdá ochranná vrstva SVI (LA tl. 30 mm))
</t>
  </si>
  <si>
    <t>žlab kolejového lože 1. koleje na mostě vč. boku:</t>
  </si>
  <si>
    <t>(23,40*4,5)+(25,65*(0,44+0,3))</t>
  </si>
  <si>
    <t>73</t>
  </si>
  <si>
    <t>711-R001</t>
  </si>
  <si>
    <t>Dodávka vodotěsné izolace GCCM (Geosyntetická cementová kompozitní rohož), Concrete Canvas CCX-M</t>
  </si>
  <si>
    <t>2054335359</t>
  </si>
  <si>
    <t xml:space="preserve">Dodávka vodotěsné izolace GCCM (Geosyntetická cementová kompozitní rohož), Concrete Canvas CCX-M
</t>
  </si>
  <si>
    <t>Poznámka k položce:_x000d_
Materiál dle ověřiovacího procesu GŘ SŽ (10,5 kg/m2)._x000d_
Cena materiálu včetně dopravy na stavbu (dle dodavatele materiálu cca 37 Eur/m2).</t>
  </si>
  <si>
    <t>šířka role 1,9m; délka role 50,0m:</t>
  </si>
  <si>
    <t>1,9*50,0</t>
  </si>
  <si>
    <t>74</t>
  </si>
  <si>
    <t>711-R01</t>
  </si>
  <si>
    <t>Dodávka + montáž přichycení SVI nerezovou lištou včetně navrtání, osazení hmoždinek a zatmelení</t>
  </si>
  <si>
    <t>1755964328</t>
  </si>
  <si>
    <t>Poznámka k položce:_x000d_
Přichycení izolace na římse, včetně přesunu hmot</t>
  </si>
  <si>
    <t>75</t>
  </si>
  <si>
    <t>711-R02</t>
  </si>
  <si>
    <t>Dodávka + montáž vodotěsné bezešvé izolace schváleného typu - SVI (přípravná, vodotěsná a ochranná vrstva)</t>
  </si>
  <si>
    <t>-918778189</t>
  </si>
  <si>
    <t>Dodávka + montáž vodotěsné izolace bezešvé schváleného typu - SVI (přípravná, vodotěsná a ochranná vrstva)</t>
  </si>
  <si>
    <t>762</t>
  </si>
  <si>
    <t>Konstrukce tesařské</t>
  </si>
  <si>
    <t>76</t>
  </si>
  <si>
    <t>7620R0000</t>
  </si>
  <si>
    <t>TLAKOVÁ IMREGNACE řeziva proti dřevokaznému hmyzu, houbám a plísním</t>
  </si>
  <si>
    <t>1600816696</t>
  </si>
  <si>
    <t xml:space="preserve">Práce společné pro tesařské konstrukce  TLAKOVÁ IMREGNACE řeziva proti dřevokaznému hmyzu, houbám a plísním, třída ohrožení 3 a 4 (dřevo v exteriéru)</t>
  </si>
  <si>
    <t>Poznámka k položce:_x000d_
např. část řeziva použitého na podlahy</t>
  </si>
  <si>
    <t>77</t>
  </si>
  <si>
    <t>607115R01</t>
  </si>
  <si>
    <t xml:space="preserve">plastová zákrytová deska tl. 10 mm </t>
  </si>
  <si>
    <t>-1346845034</t>
  </si>
  <si>
    <t>Poznámka k položce:_x000d_
vhodná deska k zakrytí např. svislého odpadního potrubí (PVC, PET, PUR recyklát) - místo sololitu.</t>
  </si>
  <si>
    <t>4,3275*1,04 'Přepočtené koeficientem množství</t>
  </si>
  <si>
    <t>766</t>
  </si>
  <si>
    <t>Konstrukce truhlářské</t>
  </si>
  <si>
    <t>78</t>
  </si>
  <si>
    <t>69752R01</t>
  </si>
  <si>
    <t>protiskluzové pásky na schody samolepící</t>
  </si>
  <si>
    <t>-2141544870</t>
  </si>
  <si>
    <t>voděodolné protiskluzové pásky na schody samolepící</t>
  </si>
  <si>
    <t>dodání vhodných voděodolných protiskluzových pásků na schody:</t>
  </si>
  <si>
    <t>180</t>
  </si>
  <si>
    <t>Objekt:</t>
  </si>
  <si>
    <t>Mimo ÚOŽI - Údržba, opravy a odstraňování závad u SMT OŘ UNL 2026-2027</t>
  </si>
  <si>
    <t>5958158073</t>
  </si>
  <si>
    <t>Podložka polyetylenová pod podkladnici 390/210/2</t>
  </si>
  <si>
    <t>Sborník UOŽI 01 2025</t>
  </si>
  <si>
    <t>-969211025</t>
  </si>
  <si>
    <t>Poznámka k položce:_x000d_
pod podkladnice S4M a R4M, ve Sborníku neoceněno</t>
  </si>
  <si>
    <t>5958158022</t>
  </si>
  <si>
    <t>Podložka pryžová pod patu kolejnice R65-M 220/151/6</t>
  </si>
  <si>
    <t>1574247800</t>
  </si>
  <si>
    <t>Poznámka k položce:_x000d_
ve Sborníku neoceněno</t>
  </si>
  <si>
    <t>5958158008</t>
  </si>
  <si>
    <t>Podložka pryžová pod patu kolejnice S49-M 220/126/6</t>
  </si>
  <si>
    <t>820400436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</si>
</sst>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3" fillId="0" borderId="0" xfId="0" applyFont="1" applyAlignment="1">
      <alignment vertical="center" wrapText="1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173990</xdr:colOff>
      <xdr:row>3</xdr:row>
      <xdr:rowOff>0</xdr:rowOff>
    </xdr:from>
    <xdr:to>
      <xdr:col>9</xdr:col>
      <xdr:colOff>1216660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173990</xdr:colOff>
      <xdr:row>81</xdr:row>
      <xdr:rowOff>0</xdr:rowOff>
    </xdr:from>
    <xdr:to>
      <xdr:col>9</xdr:col>
      <xdr:colOff>1216660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173990</xdr:colOff>
      <xdr:row>114</xdr:row>
      <xdr:rowOff>0</xdr:rowOff>
    </xdr:from>
    <xdr:to>
      <xdr:col>9</xdr:col>
      <xdr:colOff>1216660</xdr:colOff>
      <xdr:row>118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19</v>
      </c>
      <c r="AK11" s="28" t="s">
        <v>24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25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19</v>
      </c>
      <c r="AK14" s="28" t="s">
        <v>24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26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19</v>
      </c>
      <c r="AK17" s="28" t="s">
        <v>24</v>
      </c>
      <c r="AN17" s="25" t="s">
        <v>1</v>
      </c>
      <c r="AR17" s="21"/>
      <c r="BS17" s="18" t="s">
        <v>27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28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19</v>
      </c>
      <c r="AK20" s="28" t="s">
        <v>24</v>
      </c>
      <c r="AN20" s="25" t="s">
        <v>1</v>
      </c>
      <c r="AR20" s="21"/>
      <c r="BS20" s="18" t="s">
        <v>27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29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15161604.119999999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34</v>
      </c>
      <c r="E29" s="3"/>
      <c r="F29" s="28" t="s">
        <v>35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15161604.119999999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3183936.8700000001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36</v>
      </c>
      <c r="G30" s="3"/>
      <c r="H30" s="3"/>
      <c r="I30" s="3"/>
      <c r="J30" s="3"/>
      <c r="K30" s="3"/>
      <c r="L30" s="38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37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38</v>
      </c>
      <c r="G32" s="3"/>
      <c r="H32" s="3"/>
      <c r="I32" s="3"/>
      <c r="J32" s="3"/>
      <c r="K32" s="3"/>
      <c r="L32" s="38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39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41</v>
      </c>
      <c r="U35" s="42"/>
      <c r="V35" s="42"/>
      <c r="W35" s="42"/>
      <c r="X35" s="44" t="s">
        <v>42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18345540.989999998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44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46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45</v>
      </c>
      <c r="AI60" s="34"/>
      <c r="AJ60" s="34"/>
      <c r="AK60" s="34"/>
      <c r="AL60" s="34"/>
      <c r="AM60" s="50" t="s">
        <v>46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47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48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46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45</v>
      </c>
      <c r="AI75" s="34"/>
      <c r="AJ75" s="34"/>
      <c r="AK75" s="34"/>
      <c r="AL75" s="34"/>
      <c r="AM75" s="50" t="s">
        <v>46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MimoURS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Údržba, opravy a odstraňování závad u SMT OŘ UNL 2026-2027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17. 10. 2025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26</v>
      </c>
      <c r="AJ89" s="31"/>
      <c r="AK89" s="31"/>
      <c r="AL89" s="31"/>
      <c r="AM89" s="62" t="str">
        <f>IF(E17="","",E17)</f>
        <v xml:space="preserve"> </v>
      </c>
      <c r="AN89" s="4"/>
      <c r="AO89" s="4"/>
      <c r="AP89" s="4"/>
      <c r="AQ89" s="31"/>
      <c r="AR89" s="32"/>
      <c r="AS89" s="63" t="s">
        <v>50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28</v>
      </c>
      <c r="AJ90" s="31"/>
      <c r="AK90" s="31"/>
      <c r="AL90" s="31"/>
      <c r="AM90" s="62" t="str">
        <f>IF(E20="","",E20)</f>
        <v xml:space="preserve"> 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51</v>
      </c>
      <c r="D92" s="72"/>
      <c r="E92" s="72"/>
      <c r="F92" s="72"/>
      <c r="G92" s="72"/>
      <c r="H92" s="73"/>
      <c r="I92" s="74" t="s">
        <v>52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53</v>
      </c>
      <c r="AH92" s="72"/>
      <c r="AI92" s="72"/>
      <c r="AJ92" s="72"/>
      <c r="AK92" s="72"/>
      <c r="AL92" s="72"/>
      <c r="AM92" s="72"/>
      <c r="AN92" s="74" t="s">
        <v>54</v>
      </c>
      <c r="AO92" s="72"/>
      <c r="AP92" s="76"/>
      <c r="AQ92" s="77" t="s">
        <v>55</v>
      </c>
      <c r="AR92" s="32"/>
      <c r="AS92" s="78" t="s">
        <v>56</v>
      </c>
      <c r="AT92" s="79" t="s">
        <v>57</v>
      </c>
      <c r="AU92" s="79" t="s">
        <v>58</v>
      </c>
      <c r="AV92" s="79" t="s">
        <v>59</v>
      </c>
      <c r="AW92" s="79" t="s">
        <v>60</v>
      </c>
      <c r="AX92" s="79" t="s">
        <v>61</v>
      </c>
      <c r="AY92" s="79" t="s">
        <v>62</v>
      </c>
      <c r="AZ92" s="79" t="s">
        <v>63</v>
      </c>
      <c r="BA92" s="79" t="s">
        <v>64</v>
      </c>
      <c r="BB92" s="79" t="s">
        <v>65</v>
      </c>
      <c r="BC92" s="79" t="s">
        <v>66</v>
      </c>
      <c r="BD92" s="80" t="s">
        <v>67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68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ROUND(SUM(AG95:AG96),2)</f>
        <v>15161604.119999999</v>
      </c>
      <c r="AH94" s="87"/>
      <c r="AI94" s="87"/>
      <c r="AJ94" s="87"/>
      <c r="AK94" s="87"/>
      <c r="AL94" s="87"/>
      <c r="AM94" s="87"/>
      <c r="AN94" s="88">
        <f>SUM(AG94,AT94)</f>
        <v>18345540.989999998</v>
      </c>
      <c r="AO94" s="88"/>
      <c r="AP94" s="88"/>
      <c r="AQ94" s="89" t="s">
        <v>1</v>
      </c>
      <c r="AR94" s="84"/>
      <c r="AS94" s="90">
        <f>ROUND(SUM(AS95:AS96),2)</f>
        <v>0</v>
      </c>
      <c r="AT94" s="91">
        <f>ROUND(SUM(AV94:AW94),2)</f>
        <v>3183936.8700000001</v>
      </c>
      <c r="AU94" s="92">
        <f>ROUND(SUM(AU95:AU96),5)</f>
        <v>378.35599999999999</v>
      </c>
      <c r="AV94" s="91">
        <f>ROUND(AZ94*L29,2)</f>
        <v>3183936.8700000001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ROUND(SUM(AZ95:AZ96),2)</f>
        <v>15161604.119999999</v>
      </c>
      <c r="BA94" s="91">
        <f>ROUND(SUM(BA95:BA96),2)</f>
        <v>0</v>
      </c>
      <c r="BB94" s="91">
        <f>ROUND(SUM(BB95:BB96),2)</f>
        <v>0</v>
      </c>
      <c r="BC94" s="91">
        <f>ROUND(SUM(BC95:BC96),2)</f>
        <v>0</v>
      </c>
      <c r="BD94" s="93">
        <f>ROUND(SUM(BD95:BD96),2)</f>
        <v>0</v>
      </c>
      <c r="BE94" s="6"/>
      <c r="BS94" s="94" t="s">
        <v>69</v>
      </c>
      <c r="BT94" s="94" t="s">
        <v>70</v>
      </c>
      <c r="BV94" s="94" t="s">
        <v>71</v>
      </c>
      <c r="BW94" s="94" t="s">
        <v>4</v>
      </c>
      <c r="BX94" s="94" t="s">
        <v>72</v>
      </c>
      <c r="CL94" s="94" t="s">
        <v>1</v>
      </c>
    </row>
    <row r="95" s="7" customFormat="1" ht="24.75" customHeight="1">
      <c r="A95" s="95" t="s">
        <v>73</v>
      </c>
      <c r="B95" s="96"/>
      <c r="C95" s="97"/>
      <c r="D95" s="98" t="s">
        <v>13</v>
      </c>
      <c r="E95" s="98"/>
      <c r="F95" s="98"/>
      <c r="G95" s="98"/>
      <c r="H95" s="98"/>
      <c r="I95" s="99"/>
      <c r="J95" s="98" t="s">
        <v>15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'MimoURS - Údržba, opravy ...'!J28</f>
        <v>15140504.119999999</v>
      </c>
      <c r="AH95" s="99"/>
      <c r="AI95" s="99"/>
      <c r="AJ95" s="99"/>
      <c r="AK95" s="99"/>
      <c r="AL95" s="99"/>
      <c r="AM95" s="99"/>
      <c r="AN95" s="100">
        <f>SUM(AG95,AT95)</f>
        <v>18320009.989999998</v>
      </c>
      <c r="AO95" s="99"/>
      <c r="AP95" s="99"/>
      <c r="AQ95" s="101" t="s">
        <v>74</v>
      </c>
      <c r="AR95" s="96"/>
      <c r="AS95" s="102">
        <v>0</v>
      </c>
      <c r="AT95" s="103">
        <f>ROUND(SUM(AV95:AW95),2)</f>
        <v>3179505.8700000001</v>
      </c>
      <c r="AU95" s="104">
        <f>'MimoURS - Údržba, opravy ...'!P126</f>
        <v>378.35599999999999</v>
      </c>
      <c r="AV95" s="103">
        <f>'MimoURS - Údržba, opravy ...'!J31</f>
        <v>3179505.8700000001</v>
      </c>
      <c r="AW95" s="103">
        <f>'MimoURS - Údržba, opravy ...'!J32</f>
        <v>0</v>
      </c>
      <c r="AX95" s="103">
        <f>'MimoURS - Údržba, opravy ...'!J33</f>
        <v>0</v>
      </c>
      <c r="AY95" s="103">
        <f>'MimoURS - Údržba, opravy ...'!J34</f>
        <v>0</v>
      </c>
      <c r="AZ95" s="103">
        <f>'MimoURS - Údržba, opravy ...'!F31</f>
        <v>15140504.119999999</v>
      </c>
      <c r="BA95" s="103">
        <f>'MimoURS - Údržba, opravy ...'!F32</f>
        <v>0</v>
      </c>
      <c r="BB95" s="103">
        <f>'MimoURS - Údržba, opravy ...'!F33</f>
        <v>0</v>
      </c>
      <c r="BC95" s="103">
        <f>'MimoURS - Údržba, opravy ...'!F34</f>
        <v>0</v>
      </c>
      <c r="BD95" s="105">
        <f>'MimoURS - Údržba, opravy ...'!F35</f>
        <v>0</v>
      </c>
      <c r="BE95" s="7"/>
      <c r="BT95" s="106" t="s">
        <v>75</v>
      </c>
      <c r="BU95" s="106" t="s">
        <v>76</v>
      </c>
      <c r="BV95" s="106" t="s">
        <v>71</v>
      </c>
      <c r="BW95" s="106" t="s">
        <v>4</v>
      </c>
      <c r="BX95" s="106" t="s">
        <v>72</v>
      </c>
      <c r="CL95" s="106" t="s">
        <v>1</v>
      </c>
    </row>
    <row r="96" s="7" customFormat="1" ht="24.75" customHeight="1">
      <c r="A96" s="95" t="s">
        <v>73</v>
      </c>
      <c r="B96" s="96"/>
      <c r="C96" s="97"/>
      <c r="D96" s="98" t="s">
        <v>77</v>
      </c>
      <c r="E96" s="98"/>
      <c r="F96" s="98"/>
      <c r="G96" s="98"/>
      <c r="H96" s="98"/>
      <c r="I96" s="99"/>
      <c r="J96" s="98" t="s">
        <v>15</v>
      </c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  <c r="Y96" s="98"/>
      <c r="Z96" s="98"/>
      <c r="AA96" s="98"/>
      <c r="AB96" s="98"/>
      <c r="AC96" s="98"/>
      <c r="AD96" s="98"/>
      <c r="AE96" s="98"/>
      <c r="AF96" s="98"/>
      <c r="AG96" s="100">
        <f>'Mimo ÚOŽI - Údržba, oprav...'!J30</f>
        <v>21100</v>
      </c>
      <c r="AH96" s="99"/>
      <c r="AI96" s="99"/>
      <c r="AJ96" s="99"/>
      <c r="AK96" s="99"/>
      <c r="AL96" s="99"/>
      <c r="AM96" s="99"/>
      <c r="AN96" s="100">
        <f>SUM(AG96,AT96)</f>
        <v>25531</v>
      </c>
      <c r="AO96" s="99"/>
      <c r="AP96" s="99"/>
      <c r="AQ96" s="101" t="s">
        <v>74</v>
      </c>
      <c r="AR96" s="96"/>
      <c r="AS96" s="107">
        <v>0</v>
      </c>
      <c r="AT96" s="108">
        <f>ROUND(SUM(AV96:AW96),2)</f>
        <v>4431</v>
      </c>
      <c r="AU96" s="109">
        <f>'Mimo ÚOŽI - Údržba, oprav...'!P118</f>
        <v>0</v>
      </c>
      <c r="AV96" s="108">
        <f>'Mimo ÚOŽI - Údržba, oprav...'!J33</f>
        <v>4431</v>
      </c>
      <c r="AW96" s="108">
        <f>'Mimo ÚOŽI - Údržba, oprav...'!J34</f>
        <v>0</v>
      </c>
      <c r="AX96" s="108">
        <f>'Mimo ÚOŽI - Údržba, oprav...'!J35</f>
        <v>0</v>
      </c>
      <c r="AY96" s="108">
        <f>'Mimo ÚOŽI - Údržba, oprav...'!J36</f>
        <v>0</v>
      </c>
      <c r="AZ96" s="108">
        <f>'Mimo ÚOŽI - Údržba, oprav...'!F33</f>
        <v>21100</v>
      </c>
      <c r="BA96" s="108">
        <f>'Mimo ÚOŽI - Údržba, oprav...'!F34</f>
        <v>0</v>
      </c>
      <c r="BB96" s="108">
        <f>'Mimo ÚOŽI - Údržba, oprav...'!F35</f>
        <v>0</v>
      </c>
      <c r="BC96" s="108">
        <f>'Mimo ÚOŽI - Údržba, oprav...'!F36</f>
        <v>0</v>
      </c>
      <c r="BD96" s="110">
        <f>'Mimo ÚOŽI - Údržba, oprav...'!F37</f>
        <v>0</v>
      </c>
      <c r="BE96" s="7"/>
      <c r="BT96" s="106" t="s">
        <v>75</v>
      </c>
      <c r="BV96" s="106" t="s">
        <v>71</v>
      </c>
      <c r="BW96" s="106" t="s">
        <v>78</v>
      </c>
      <c r="BX96" s="106" t="s">
        <v>4</v>
      </c>
      <c r="CL96" s="106" t="s">
        <v>1</v>
      </c>
      <c r="CM96" s="106" t="s">
        <v>79</v>
      </c>
    </row>
    <row r="9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="2" customFormat="1" ht="6.96" customHeight="1">
      <c r="A98" s="31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MimoURS - Údržba, opravy ...'!C2" display="/"/>
    <hyperlink ref="A96" location="'Mimo ÚOŽI - Údržba, o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="1" customFormat="1" ht="24.96" customHeight="1">
      <c r="B4" s="21"/>
      <c r="D4" s="22" t="s">
        <v>80</v>
      </c>
      <c r="L4" s="21"/>
      <c r="M4" s="112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1"/>
      <c r="B6" s="32"/>
      <c r="C6" s="31"/>
      <c r="D6" s="28" t="s">
        <v>14</v>
      </c>
      <c r="E6" s="31"/>
      <c r="F6" s="31"/>
      <c r="G6" s="31"/>
      <c r="H6" s="31"/>
      <c r="I6" s="31"/>
      <c r="J6" s="31"/>
      <c r="K6" s="31"/>
      <c r="L6" s="47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="2" customFormat="1" ht="30" customHeight="1">
      <c r="A7" s="31"/>
      <c r="B7" s="32"/>
      <c r="C7" s="31"/>
      <c r="D7" s="31"/>
      <c r="E7" s="59" t="s">
        <v>15</v>
      </c>
      <c r="F7" s="31"/>
      <c r="G7" s="31"/>
      <c r="H7" s="31"/>
      <c r="I7" s="31"/>
      <c r="J7" s="31"/>
      <c r="K7" s="31"/>
      <c r="L7" s="47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="2" customFormat="1">
      <c r="A8" s="31"/>
      <c r="B8" s="32"/>
      <c r="C8" s="31"/>
      <c r="D8" s="31"/>
      <c r="E8" s="31"/>
      <c r="F8" s="31"/>
      <c r="G8" s="31"/>
      <c r="H8" s="31"/>
      <c r="I8" s="31"/>
      <c r="J8" s="31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2" customHeight="1">
      <c r="A9" s="31"/>
      <c r="B9" s="32"/>
      <c r="C9" s="31"/>
      <c r="D9" s="28" t="s">
        <v>16</v>
      </c>
      <c r="E9" s="31"/>
      <c r="F9" s="25" t="s">
        <v>1</v>
      </c>
      <c r="G9" s="31"/>
      <c r="H9" s="31"/>
      <c r="I9" s="28" t="s">
        <v>17</v>
      </c>
      <c r="J9" s="25" t="s">
        <v>1</v>
      </c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18</v>
      </c>
      <c r="E10" s="31"/>
      <c r="F10" s="25" t="s">
        <v>19</v>
      </c>
      <c r="G10" s="31"/>
      <c r="H10" s="31"/>
      <c r="I10" s="28" t="s">
        <v>20</v>
      </c>
      <c r="J10" s="61" t="str">
        <f>'Rekapitulace zakázky'!AN8</f>
        <v>17. 10. 2025</v>
      </c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0.8" customHeight="1">
      <c r="A11" s="31"/>
      <c r="B11" s="32"/>
      <c r="C11" s="31"/>
      <c r="D11" s="31"/>
      <c r="E11" s="31"/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22</v>
      </c>
      <c r="E12" s="31"/>
      <c r="F12" s="31"/>
      <c r="G12" s="31"/>
      <c r="H12" s="31"/>
      <c r="I12" s="28" t="s">
        <v>23</v>
      </c>
      <c r="J12" s="25" t="str">
        <f>IF('Rekapitulace zakázky'!AN10="","",'Rekapitulace zakázky'!AN10)</f>
        <v/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8" customHeight="1">
      <c r="A13" s="31"/>
      <c r="B13" s="32"/>
      <c r="C13" s="31"/>
      <c r="D13" s="31"/>
      <c r="E13" s="25" t="str">
        <f>IF('Rekapitulace zakázky'!E11="","",'Rekapitulace zakázky'!E11)</f>
        <v xml:space="preserve"> </v>
      </c>
      <c r="F13" s="31"/>
      <c r="G13" s="31"/>
      <c r="H13" s="31"/>
      <c r="I13" s="28" t="s">
        <v>24</v>
      </c>
      <c r="J13" s="25" t="str">
        <f>IF('Rekapitulace zakázky'!AN11="","",'Rekapitulace zakázky'!AN11)</f>
        <v/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6.96" customHeight="1">
      <c r="A14" s="31"/>
      <c r="B14" s="32"/>
      <c r="C14" s="31"/>
      <c r="D14" s="31"/>
      <c r="E14" s="31"/>
      <c r="F14" s="31"/>
      <c r="G14" s="31"/>
      <c r="H14" s="31"/>
      <c r="I14" s="31"/>
      <c r="J14" s="31"/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2" customHeight="1">
      <c r="A15" s="31"/>
      <c r="B15" s="32"/>
      <c r="C15" s="31"/>
      <c r="D15" s="28" t="s">
        <v>25</v>
      </c>
      <c r="E15" s="31"/>
      <c r="F15" s="31"/>
      <c r="G15" s="31"/>
      <c r="H15" s="31"/>
      <c r="I15" s="28" t="s">
        <v>23</v>
      </c>
      <c r="J15" s="25" t="str">
        <f>'Rekapitulace zakázky'!AN13</f>
        <v/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8" customHeight="1">
      <c r="A16" s="31"/>
      <c r="B16" s="32"/>
      <c r="C16" s="31"/>
      <c r="D16" s="31"/>
      <c r="E16" s="25" t="str">
        <f>'Rekapitulace zakázky'!E14</f>
        <v xml:space="preserve"> </v>
      </c>
      <c r="F16" s="25"/>
      <c r="G16" s="25"/>
      <c r="H16" s="25"/>
      <c r="I16" s="28" t="s">
        <v>24</v>
      </c>
      <c r="J16" s="25" t="str">
        <f>'Rekapitulace zakázky'!AN14</f>
        <v/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6.96" customHeight="1">
      <c r="A17" s="31"/>
      <c r="B17" s="32"/>
      <c r="C17" s="31"/>
      <c r="D17" s="31"/>
      <c r="E17" s="31"/>
      <c r="F17" s="31"/>
      <c r="G17" s="31"/>
      <c r="H17" s="31"/>
      <c r="I17" s="31"/>
      <c r="J17" s="31"/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2" customHeight="1">
      <c r="A18" s="31"/>
      <c r="B18" s="32"/>
      <c r="C18" s="31"/>
      <c r="D18" s="28" t="s">
        <v>26</v>
      </c>
      <c r="E18" s="31"/>
      <c r="F18" s="31"/>
      <c r="G18" s="31"/>
      <c r="H18" s="31"/>
      <c r="I18" s="28" t="s">
        <v>23</v>
      </c>
      <c r="J18" s="25" t="str">
        <f>IF('Rekapitulace zakázky'!AN16="","",'Rekapitulace zakázky'!AN16)</f>
        <v/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8" customHeight="1">
      <c r="A19" s="31"/>
      <c r="B19" s="32"/>
      <c r="C19" s="31"/>
      <c r="D19" s="31"/>
      <c r="E19" s="25" t="str">
        <f>IF('Rekapitulace zakázky'!E17="","",'Rekapitulace zakázky'!E17)</f>
        <v xml:space="preserve"> </v>
      </c>
      <c r="F19" s="31"/>
      <c r="G19" s="31"/>
      <c r="H19" s="31"/>
      <c r="I19" s="28" t="s">
        <v>24</v>
      </c>
      <c r="J19" s="25" t="str">
        <f>IF('Rekapitulace zakázky'!AN17="","",'Rekapitulace zakázky'!AN17)</f>
        <v/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6.96" customHeight="1">
      <c r="A20" s="31"/>
      <c r="B20" s="32"/>
      <c r="C20" s="31"/>
      <c r="D20" s="31"/>
      <c r="E20" s="31"/>
      <c r="F20" s="31"/>
      <c r="G20" s="31"/>
      <c r="H20" s="31"/>
      <c r="I20" s="31"/>
      <c r="J20" s="31"/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2" customHeight="1">
      <c r="A21" s="31"/>
      <c r="B21" s="32"/>
      <c r="C21" s="31"/>
      <c r="D21" s="28" t="s">
        <v>28</v>
      </c>
      <c r="E21" s="31"/>
      <c r="F21" s="31"/>
      <c r="G21" s="31"/>
      <c r="H21" s="31"/>
      <c r="I21" s="28" t="s">
        <v>23</v>
      </c>
      <c r="J21" s="25" t="str">
        <f>IF('Rekapitulace zakázky'!AN19="","",'Rekapitulace zakázky'!AN19)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8" customHeight="1">
      <c r="A22" s="31"/>
      <c r="B22" s="32"/>
      <c r="C22" s="31"/>
      <c r="D22" s="31"/>
      <c r="E22" s="25" t="str">
        <f>IF('Rekapitulace zakázky'!E20="","",'Rekapitulace zakázky'!E20)</f>
        <v xml:space="preserve"> </v>
      </c>
      <c r="F22" s="31"/>
      <c r="G22" s="31"/>
      <c r="H22" s="31"/>
      <c r="I22" s="28" t="s">
        <v>24</v>
      </c>
      <c r="J22" s="25" t="str">
        <f>IF('Rekapitulace zakázky'!AN20="","",'Rekapitulace zakázky'!AN20)</f>
        <v/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6.96" customHeight="1">
      <c r="A23" s="31"/>
      <c r="B23" s="32"/>
      <c r="C23" s="31"/>
      <c r="D23" s="31"/>
      <c r="E23" s="31"/>
      <c r="F23" s="31"/>
      <c r="G23" s="31"/>
      <c r="H23" s="31"/>
      <c r="I23" s="31"/>
      <c r="J23" s="31"/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2" customHeight="1">
      <c r="A24" s="31"/>
      <c r="B24" s="32"/>
      <c r="C24" s="31"/>
      <c r="D24" s="28" t="s">
        <v>29</v>
      </c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8" customFormat="1" ht="16.5" customHeight="1">
      <c r="A25" s="113"/>
      <c r="B25" s="114"/>
      <c r="C25" s="113"/>
      <c r="D25" s="113"/>
      <c r="E25" s="29" t="s">
        <v>1</v>
      </c>
      <c r="F25" s="29"/>
      <c r="G25" s="29"/>
      <c r="H25" s="29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1"/>
      <c r="B26" s="32"/>
      <c r="C26" s="31"/>
      <c r="D26" s="31"/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82"/>
      <c r="E27" s="82"/>
      <c r="F27" s="82"/>
      <c r="G27" s="82"/>
      <c r="H27" s="82"/>
      <c r="I27" s="82"/>
      <c r="J27" s="82"/>
      <c r="K27" s="82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25.44" customHeight="1">
      <c r="A28" s="31"/>
      <c r="B28" s="32"/>
      <c r="C28" s="31"/>
      <c r="D28" s="116" t="s">
        <v>30</v>
      </c>
      <c r="E28" s="31"/>
      <c r="F28" s="31"/>
      <c r="G28" s="31"/>
      <c r="H28" s="31"/>
      <c r="I28" s="31"/>
      <c r="J28" s="88">
        <f>ROUND(J126, 2)</f>
        <v>15140504.119999999</v>
      </c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2"/>
      <c r="E29" s="82"/>
      <c r="F29" s="82"/>
      <c r="G29" s="82"/>
      <c r="H29" s="82"/>
      <c r="I29" s="82"/>
      <c r="J29" s="82"/>
      <c r="K29" s="82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14.4" customHeight="1">
      <c r="A30" s="31"/>
      <c r="B30" s="32"/>
      <c r="C30" s="31"/>
      <c r="D30" s="31"/>
      <c r="E30" s="31"/>
      <c r="F30" s="36" t="s">
        <v>32</v>
      </c>
      <c r="G30" s="31"/>
      <c r="H30" s="31"/>
      <c r="I30" s="36" t="s">
        <v>31</v>
      </c>
      <c r="J30" s="36" t="s">
        <v>33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14.4" customHeight="1">
      <c r="A31" s="31"/>
      <c r="B31" s="32"/>
      <c r="C31" s="31"/>
      <c r="D31" s="117" t="s">
        <v>34</v>
      </c>
      <c r="E31" s="28" t="s">
        <v>35</v>
      </c>
      <c r="F31" s="118">
        <f>ROUND((SUM(BE126:BE403)),  2)</f>
        <v>15140504.119999999</v>
      </c>
      <c r="G31" s="31"/>
      <c r="H31" s="31"/>
      <c r="I31" s="119">
        <v>0.20999999999999999</v>
      </c>
      <c r="J31" s="118">
        <f>ROUND(((SUM(BE126:BE403))*I31),  2)</f>
        <v>3179505.8700000001</v>
      </c>
      <c r="K31" s="31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28" t="s">
        <v>36</v>
      </c>
      <c r="F32" s="118">
        <f>ROUND((SUM(BF126:BF403)),  2)</f>
        <v>0</v>
      </c>
      <c r="G32" s="31"/>
      <c r="H32" s="31"/>
      <c r="I32" s="119">
        <v>0.12</v>
      </c>
      <c r="J32" s="118">
        <f>ROUND(((SUM(BF126:BF403))*I32),  2)</f>
        <v>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14.4" customHeight="1">
      <c r="A33" s="31"/>
      <c r="B33" s="32"/>
      <c r="C33" s="31"/>
      <c r="D33" s="31"/>
      <c r="E33" s="28" t="s">
        <v>37</v>
      </c>
      <c r="F33" s="118">
        <f>ROUND((SUM(BG126:BG403)),  2)</f>
        <v>0</v>
      </c>
      <c r="G33" s="31"/>
      <c r="H33" s="31"/>
      <c r="I33" s="119">
        <v>0.20999999999999999</v>
      </c>
      <c r="J33" s="118">
        <f>0</f>
        <v>0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28" t="s">
        <v>38</v>
      </c>
      <c r="F34" s="118">
        <f>ROUND((SUM(BH126:BH403)),  2)</f>
        <v>0</v>
      </c>
      <c r="G34" s="31"/>
      <c r="H34" s="31"/>
      <c r="I34" s="119">
        <v>0.12</v>
      </c>
      <c r="J34" s="118">
        <f>0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39</v>
      </c>
      <c r="F35" s="118">
        <f>ROUND((SUM(BI126:BI403)),  2)</f>
        <v>0</v>
      </c>
      <c r="G35" s="31"/>
      <c r="H35" s="31"/>
      <c r="I35" s="119">
        <v>0</v>
      </c>
      <c r="J35" s="118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="2" customFormat="1" ht="25.44" customHeight="1">
      <c r="A37" s="31"/>
      <c r="B37" s="32"/>
      <c r="C37" s="120"/>
      <c r="D37" s="121" t="s">
        <v>40</v>
      </c>
      <c r="E37" s="73"/>
      <c r="F37" s="73"/>
      <c r="G37" s="122" t="s">
        <v>41</v>
      </c>
      <c r="H37" s="123" t="s">
        <v>42</v>
      </c>
      <c r="I37" s="73"/>
      <c r="J37" s="124">
        <f>SUM(J28:J35)</f>
        <v>18320009.989999998</v>
      </c>
      <c r="K37" s="125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14.4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45</v>
      </c>
      <c r="E61" s="34"/>
      <c r="F61" s="126" t="s">
        <v>46</v>
      </c>
      <c r="G61" s="50" t="s">
        <v>45</v>
      </c>
      <c r="H61" s="34"/>
      <c r="I61" s="34"/>
      <c r="J61" s="12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45</v>
      </c>
      <c r="E76" s="34"/>
      <c r="F76" s="126" t="s">
        <v>46</v>
      </c>
      <c r="G76" s="50" t="s">
        <v>45</v>
      </c>
      <c r="H76" s="34"/>
      <c r="I76" s="34"/>
      <c r="J76" s="12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81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30" customHeight="1">
      <c r="A85" s="31"/>
      <c r="B85" s="32"/>
      <c r="C85" s="31"/>
      <c r="D85" s="31"/>
      <c r="E85" s="59" t="str">
        <f>E7</f>
        <v>Údržba, opravy a odstraňování závad u SMT OŘ UNL 2026-2027</v>
      </c>
      <c r="F85" s="31"/>
      <c r="G85" s="31"/>
      <c r="H85" s="31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12" customHeight="1">
      <c r="A87" s="31"/>
      <c r="B87" s="32"/>
      <c r="C87" s="28" t="s">
        <v>18</v>
      </c>
      <c r="D87" s="31"/>
      <c r="E87" s="31"/>
      <c r="F87" s="25" t="str">
        <f>F10</f>
        <v xml:space="preserve"> </v>
      </c>
      <c r="G87" s="31"/>
      <c r="H87" s="31"/>
      <c r="I87" s="28" t="s">
        <v>20</v>
      </c>
      <c r="J87" s="61" t="str">
        <f>IF(J10="","",J10)</f>
        <v>17. 10. 2025</v>
      </c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5.15" customHeight="1">
      <c r="A89" s="31"/>
      <c r="B89" s="32"/>
      <c r="C89" s="28" t="s">
        <v>22</v>
      </c>
      <c r="D89" s="31"/>
      <c r="E89" s="31"/>
      <c r="F89" s="25" t="str">
        <f>E13</f>
        <v xml:space="preserve"> </v>
      </c>
      <c r="G89" s="31"/>
      <c r="H89" s="31"/>
      <c r="I89" s="28" t="s">
        <v>26</v>
      </c>
      <c r="J89" s="29" t="str">
        <f>E19</f>
        <v xml:space="preserve"> </v>
      </c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15.15" customHeight="1">
      <c r="A90" s="31"/>
      <c r="B90" s="32"/>
      <c r="C90" s="28" t="s">
        <v>25</v>
      </c>
      <c r="D90" s="31"/>
      <c r="E90" s="31"/>
      <c r="F90" s="25" t="str">
        <f>IF(E16="","",E16)</f>
        <v xml:space="preserve"> </v>
      </c>
      <c r="G90" s="31"/>
      <c r="H90" s="31"/>
      <c r="I90" s="28" t="s">
        <v>28</v>
      </c>
      <c r="J90" s="29" t="str">
        <f>E22</f>
        <v xml:space="preserve"> </v>
      </c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0.32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29.28" customHeight="1">
      <c r="A92" s="31"/>
      <c r="B92" s="32"/>
      <c r="C92" s="128" t="s">
        <v>82</v>
      </c>
      <c r="D92" s="120"/>
      <c r="E92" s="120"/>
      <c r="F92" s="120"/>
      <c r="G92" s="120"/>
      <c r="H92" s="120"/>
      <c r="I92" s="120"/>
      <c r="J92" s="129" t="s">
        <v>83</v>
      </c>
      <c r="K92" s="120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2.8" customHeight="1">
      <c r="A94" s="31"/>
      <c r="B94" s="32"/>
      <c r="C94" s="130" t="s">
        <v>84</v>
      </c>
      <c r="D94" s="31"/>
      <c r="E94" s="31"/>
      <c r="F94" s="31"/>
      <c r="G94" s="31"/>
      <c r="H94" s="31"/>
      <c r="I94" s="31"/>
      <c r="J94" s="88">
        <f>J126</f>
        <v>15140504.119999999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8" t="s">
        <v>85</v>
      </c>
    </row>
    <row r="95" s="9" customFormat="1" ht="24.96" customHeight="1">
      <c r="A95" s="9"/>
      <c r="B95" s="131"/>
      <c r="C95" s="9"/>
      <c r="D95" s="132" t="s">
        <v>86</v>
      </c>
      <c r="E95" s="133"/>
      <c r="F95" s="133"/>
      <c r="G95" s="133"/>
      <c r="H95" s="133"/>
      <c r="I95" s="133"/>
      <c r="J95" s="134">
        <f>J127</f>
        <v>13316783.92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87</v>
      </c>
      <c r="E96" s="137"/>
      <c r="F96" s="137"/>
      <c r="G96" s="137"/>
      <c r="H96" s="137"/>
      <c r="I96" s="137"/>
      <c r="J96" s="138">
        <f>J128</f>
        <v>2784423.9399999999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88</v>
      </c>
      <c r="E97" s="137"/>
      <c r="F97" s="137"/>
      <c r="G97" s="137"/>
      <c r="H97" s="137"/>
      <c r="I97" s="137"/>
      <c r="J97" s="138">
        <f>J153</f>
        <v>585000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5"/>
      <c r="C98" s="10"/>
      <c r="D98" s="136" t="s">
        <v>89</v>
      </c>
      <c r="E98" s="137"/>
      <c r="F98" s="137"/>
      <c r="G98" s="137"/>
      <c r="H98" s="137"/>
      <c r="I98" s="137"/>
      <c r="J98" s="138">
        <f>J157</f>
        <v>4439700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90</v>
      </c>
      <c r="E99" s="137"/>
      <c r="F99" s="137"/>
      <c r="G99" s="137"/>
      <c r="H99" s="137"/>
      <c r="I99" s="137"/>
      <c r="J99" s="138">
        <f>J227</f>
        <v>79960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5"/>
      <c r="C100" s="10"/>
      <c r="D100" s="136" t="s">
        <v>91</v>
      </c>
      <c r="E100" s="137"/>
      <c r="F100" s="137"/>
      <c r="G100" s="137"/>
      <c r="H100" s="137"/>
      <c r="I100" s="137"/>
      <c r="J100" s="138">
        <f>J241</f>
        <v>402283.19999999995</v>
      </c>
      <c r="K100" s="10"/>
      <c r="L100" s="13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5"/>
      <c r="C101" s="10"/>
      <c r="D101" s="136" t="s">
        <v>92</v>
      </c>
      <c r="E101" s="137"/>
      <c r="F101" s="137"/>
      <c r="G101" s="137"/>
      <c r="H101" s="137"/>
      <c r="I101" s="137"/>
      <c r="J101" s="138">
        <f>J250</f>
        <v>102056.17999999999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93</v>
      </c>
      <c r="E102" s="137"/>
      <c r="F102" s="137"/>
      <c r="G102" s="137"/>
      <c r="H102" s="137"/>
      <c r="I102" s="137"/>
      <c r="J102" s="138">
        <f>J254</f>
        <v>3966600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94</v>
      </c>
      <c r="E103" s="137"/>
      <c r="F103" s="137"/>
      <c r="G103" s="137"/>
      <c r="H103" s="137"/>
      <c r="I103" s="137"/>
      <c r="J103" s="138">
        <f>J318</f>
        <v>956760.59999999998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1"/>
      <c r="C104" s="9"/>
      <c r="D104" s="132" t="s">
        <v>95</v>
      </c>
      <c r="E104" s="133"/>
      <c r="F104" s="133"/>
      <c r="G104" s="133"/>
      <c r="H104" s="133"/>
      <c r="I104" s="133"/>
      <c r="J104" s="134">
        <f>J367</f>
        <v>1823720.2</v>
      </c>
      <c r="K104" s="9"/>
      <c r="L104" s="13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5"/>
      <c r="C105" s="10"/>
      <c r="D105" s="136" t="s">
        <v>96</v>
      </c>
      <c r="E105" s="137"/>
      <c r="F105" s="137"/>
      <c r="G105" s="137"/>
      <c r="H105" s="137"/>
      <c r="I105" s="137"/>
      <c r="J105" s="138">
        <f>J368</f>
        <v>78750</v>
      </c>
      <c r="K105" s="10"/>
      <c r="L105" s="13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5"/>
      <c r="C106" s="10"/>
      <c r="D106" s="136" t="s">
        <v>97</v>
      </c>
      <c r="E106" s="137"/>
      <c r="F106" s="137"/>
      <c r="G106" s="137"/>
      <c r="H106" s="137"/>
      <c r="I106" s="137"/>
      <c r="J106" s="138">
        <f>J371</f>
        <v>1659318.2</v>
      </c>
      <c r="K106" s="10"/>
      <c r="L106" s="13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35"/>
      <c r="C107" s="10"/>
      <c r="D107" s="136" t="s">
        <v>98</v>
      </c>
      <c r="E107" s="137"/>
      <c r="F107" s="137"/>
      <c r="G107" s="137"/>
      <c r="H107" s="137"/>
      <c r="I107" s="137"/>
      <c r="J107" s="138">
        <f>J391</f>
        <v>35252</v>
      </c>
      <c r="K107" s="10"/>
      <c r="L107" s="13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5"/>
      <c r="C108" s="10"/>
      <c r="D108" s="136" t="s">
        <v>99</v>
      </c>
      <c r="E108" s="137"/>
      <c r="F108" s="137"/>
      <c r="G108" s="137"/>
      <c r="H108" s="137"/>
      <c r="I108" s="137"/>
      <c r="J108" s="138">
        <f>J399</f>
        <v>50400</v>
      </c>
      <c r="K108" s="10"/>
      <c r="L108" s="13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="2" customFormat="1" ht="6.96" customHeight="1">
      <c r="A114" s="31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4.96" customHeight="1">
      <c r="A115" s="31"/>
      <c r="B115" s="32"/>
      <c r="C115" s="22" t="s">
        <v>100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30" customHeight="1">
      <c r="A118" s="31"/>
      <c r="B118" s="32"/>
      <c r="C118" s="31"/>
      <c r="D118" s="31"/>
      <c r="E118" s="59" t="str">
        <f>E7</f>
        <v>Údržba, opravy a odstraňování závad u SMT OŘ UNL 2026-2027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F10</f>
        <v xml:space="preserve"> </v>
      </c>
      <c r="G120" s="31"/>
      <c r="H120" s="31"/>
      <c r="I120" s="28" t="s">
        <v>20</v>
      </c>
      <c r="J120" s="61" t="str">
        <f>IF(J10="","",J10)</f>
        <v>17. 10. 2025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22</v>
      </c>
      <c r="D122" s="31"/>
      <c r="E122" s="31"/>
      <c r="F122" s="25" t="str">
        <f>E13</f>
        <v xml:space="preserve"> </v>
      </c>
      <c r="G122" s="31"/>
      <c r="H122" s="31"/>
      <c r="I122" s="28" t="s">
        <v>26</v>
      </c>
      <c r="J122" s="29" t="str">
        <f>E19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25</v>
      </c>
      <c r="D123" s="31"/>
      <c r="E123" s="31"/>
      <c r="F123" s="25" t="str">
        <f>IF(E16="","",E16)</f>
        <v xml:space="preserve"> </v>
      </c>
      <c r="G123" s="31"/>
      <c r="H123" s="31"/>
      <c r="I123" s="28" t="s">
        <v>28</v>
      </c>
      <c r="J123" s="29" t="str">
        <f>E22</f>
        <v xml:space="preserve"> 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39"/>
      <c r="B125" s="140"/>
      <c r="C125" s="141" t="s">
        <v>101</v>
      </c>
      <c r="D125" s="142" t="s">
        <v>55</v>
      </c>
      <c r="E125" s="142" t="s">
        <v>51</v>
      </c>
      <c r="F125" s="142" t="s">
        <v>52</v>
      </c>
      <c r="G125" s="142" t="s">
        <v>102</v>
      </c>
      <c r="H125" s="142" t="s">
        <v>103</v>
      </c>
      <c r="I125" s="142" t="s">
        <v>104</v>
      </c>
      <c r="J125" s="142" t="s">
        <v>83</v>
      </c>
      <c r="K125" s="143" t="s">
        <v>105</v>
      </c>
      <c r="L125" s="144"/>
      <c r="M125" s="78" t="s">
        <v>1</v>
      </c>
      <c r="N125" s="79" t="s">
        <v>34</v>
      </c>
      <c r="O125" s="79" t="s">
        <v>106</v>
      </c>
      <c r="P125" s="79" t="s">
        <v>107</v>
      </c>
      <c r="Q125" s="79" t="s">
        <v>108</v>
      </c>
      <c r="R125" s="79" t="s">
        <v>109</v>
      </c>
      <c r="S125" s="79" t="s">
        <v>110</v>
      </c>
      <c r="T125" s="80" t="s">
        <v>111</v>
      </c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</row>
    <row r="126" s="2" customFormat="1" ht="22.8" customHeight="1">
      <c r="A126" s="31"/>
      <c r="B126" s="32"/>
      <c r="C126" s="85" t="s">
        <v>112</v>
      </c>
      <c r="D126" s="31"/>
      <c r="E126" s="31"/>
      <c r="F126" s="31"/>
      <c r="G126" s="31"/>
      <c r="H126" s="31"/>
      <c r="I126" s="31"/>
      <c r="J126" s="145">
        <f>BK126</f>
        <v>15140504.119999999</v>
      </c>
      <c r="K126" s="31"/>
      <c r="L126" s="32"/>
      <c r="M126" s="81"/>
      <c r="N126" s="65"/>
      <c r="O126" s="82"/>
      <c r="P126" s="146">
        <f>P127+P367</f>
        <v>378.35599999999999</v>
      </c>
      <c r="Q126" s="82"/>
      <c r="R126" s="146">
        <f>R127+R367</f>
        <v>306.27819099999999</v>
      </c>
      <c r="S126" s="82"/>
      <c r="T126" s="147">
        <f>T127+T367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69</v>
      </c>
      <c r="AU126" s="18" t="s">
        <v>85</v>
      </c>
      <c r="BK126" s="148">
        <f>BK127+BK367</f>
        <v>15140504.119999999</v>
      </c>
    </row>
    <row r="127" s="12" customFormat="1" ht="25.92" customHeight="1">
      <c r="A127" s="12"/>
      <c r="B127" s="149"/>
      <c r="C127" s="12"/>
      <c r="D127" s="150" t="s">
        <v>69</v>
      </c>
      <c r="E127" s="151" t="s">
        <v>113</v>
      </c>
      <c r="F127" s="151" t="s">
        <v>114</v>
      </c>
      <c r="G127" s="12"/>
      <c r="H127" s="12"/>
      <c r="I127" s="12"/>
      <c r="J127" s="152">
        <f>BK127</f>
        <v>13316783.92</v>
      </c>
      <c r="K127" s="12"/>
      <c r="L127" s="149"/>
      <c r="M127" s="153"/>
      <c r="N127" s="154"/>
      <c r="O127" s="154"/>
      <c r="P127" s="155">
        <f>P128+P153+P157+P227+P241+P250+P254+P318</f>
        <v>363.08600000000001</v>
      </c>
      <c r="Q127" s="154"/>
      <c r="R127" s="155">
        <f>R128+R153+R157+R227+R241+R250+R254+R318</f>
        <v>305.21490799999998</v>
      </c>
      <c r="S127" s="154"/>
      <c r="T127" s="156">
        <f>T128+T153+T157+T227+T241+T250+T254+T318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75</v>
      </c>
      <c r="AT127" s="157" t="s">
        <v>69</v>
      </c>
      <c r="AU127" s="157" t="s">
        <v>70</v>
      </c>
      <c r="AY127" s="150" t="s">
        <v>115</v>
      </c>
      <c r="BK127" s="158">
        <f>BK128+BK153+BK157+BK227+BK241+BK250+BK254+BK318</f>
        <v>13316783.92</v>
      </c>
    </row>
    <row r="128" s="12" customFormat="1" ht="22.8" customHeight="1">
      <c r="A128" s="12"/>
      <c r="B128" s="149"/>
      <c r="C128" s="12"/>
      <c r="D128" s="150" t="s">
        <v>69</v>
      </c>
      <c r="E128" s="159" t="s">
        <v>75</v>
      </c>
      <c r="F128" s="159" t="s">
        <v>116</v>
      </c>
      <c r="G128" s="12"/>
      <c r="H128" s="12"/>
      <c r="I128" s="12"/>
      <c r="J128" s="160">
        <f>BK128</f>
        <v>2784423.9399999999</v>
      </c>
      <c r="K128" s="12"/>
      <c r="L128" s="149"/>
      <c r="M128" s="153"/>
      <c r="N128" s="154"/>
      <c r="O128" s="154"/>
      <c r="P128" s="155">
        <f>SUM(P129:P152)</f>
        <v>159.75</v>
      </c>
      <c r="Q128" s="154"/>
      <c r="R128" s="155">
        <f>SUM(R129:R152)</f>
        <v>8.277000000000001</v>
      </c>
      <c r="S128" s="154"/>
      <c r="T128" s="156">
        <f>SUM(T129:T152)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0" t="s">
        <v>75</v>
      </c>
      <c r="AT128" s="157" t="s">
        <v>69</v>
      </c>
      <c r="AU128" s="157" t="s">
        <v>75</v>
      </c>
      <c r="AY128" s="150" t="s">
        <v>115</v>
      </c>
      <c r="BK128" s="158">
        <f>SUM(BK129:BK152)</f>
        <v>2784423.9399999999</v>
      </c>
    </row>
    <row r="129" s="2" customFormat="1" ht="24.15" customHeight="1">
      <c r="A129" s="31"/>
      <c r="B129" s="161"/>
      <c r="C129" s="162" t="s">
        <v>75</v>
      </c>
      <c r="D129" s="162" t="s">
        <v>117</v>
      </c>
      <c r="E129" s="163" t="s">
        <v>118</v>
      </c>
      <c r="F129" s="164" t="s">
        <v>119</v>
      </c>
      <c r="G129" s="165" t="s">
        <v>120</v>
      </c>
      <c r="H129" s="166">
        <v>150</v>
      </c>
      <c r="I129" s="167">
        <v>12000</v>
      </c>
      <c r="J129" s="167">
        <f>ROUND(I129*H129,2)</f>
        <v>1800000</v>
      </c>
      <c r="K129" s="164" t="s">
        <v>1</v>
      </c>
      <c r="L129" s="32"/>
      <c r="M129" s="168" t="s">
        <v>1</v>
      </c>
      <c r="N129" s="169" t="s">
        <v>35</v>
      </c>
      <c r="O129" s="170">
        <v>1.065</v>
      </c>
      <c r="P129" s="170">
        <f>O129*H129</f>
        <v>159.75</v>
      </c>
      <c r="Q129" s="170">
        <v>0.0264</v>
      </c>
      <c r="R129" s="170">
        <f>Q129*H129</f>
        <v>3.96</v>
      </c>
      <c r="S129" s="170">
        <v>0</v>
      </c>
      <c r="T129" s="17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72" t="s">
        <v>121</v>
      </c>
      <c r="AT129" s="172" t="s">
        <v>117</v>
      </c>
      <c r="AU129" s="172" t="s">
        <v>79</v>
      </c>
      <c r="AY129" s="18" t="s">
        <v>115</v>
      </c>
      <c r="BE129" s="173">
        <f>IF(N129="základní",J129,0)</f>
        <v>1800000</v>
      </c>
      <c r="BF129" s="173">
        <f>IF(N129="snížená",J129,0)</f>
        <v>0</v>
      </c>
      <c r="BG129" s="173">
        <f>IF(N129="zákl. přenesená",J129,0)</f>
        <v>0</v>
      </c>
      <c r="BH129" s="173">
        <f>IF(N129="sníž. přenesená",J129,0)</f>
        <v>0</v>
      </c>
      <c r="BI129" s="173">
        <f>IF(N129="nulová",J129,0)</f>
        <v>0</v>
      </c>
      <c r="BJ129" s="18" t="s">
        <v>75</v>
      </c>
      <c r="BK129" s="173">
        <f>ROUND(I129*H129,2)</f>
        <v>1800000</v>
      </c>
      <c r="BL129" s="18" t="s">
        <v>121</v>
      </c>
      <c r="BM129" s="172" t="s">
        <v>122</v>
      </c>
    </row>
    <row r="130" s="2" customFormat="1">
      <c r="A130" s="31"/>
      <c r="B130" s="32"/>
      <c r="C130" s="31"/>
      <c r="D130" s="174" t="s">
        <v>123</v>
      </c>
      <c r="E130" s="31"/>
      <c r="F130" s="175" t="s">
        <v>124</v>
      </c>
      <c r="G130" s="31"/>
      <c r="H130" s="31"/>
      <c r="I130" s="31"/>
      <c r="J130" s="31"/>
      <c r="K130" s="31"/>
      <c r="L130" s="32"/>
      <c r="M130" s="176"/>
      <c r="N130" s="177"/>
      <c r="O130" s="69"/>
      <c r="P130" s="69"/>
      <c r="Q130" s="69"/>
      <c r="R130" s="69"/>
      <c r="S130" s="69"/>
      <c r="T130" s="70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123</v>
      </c>
      <c r="AU130" s="18" t="s">
        <v>79</v>
      </c>
    </row>
    <row r="131" s="2" customFormat="1">
      <c r="A131" s="31"/>
      <c r="B131" s="32"/>
      <c r="C131" s="31"/>
      <c r="D131" s="174" t="s">
        <v>125</v>
      </c>
      <c r="E131" s="31"/>
      <c r="F131" s="178" t="s">
        <v>126</v>
      </c>
      <c r="G131" s="31"/>
      <c r="H131" s="31"/>
      <c r="I131" s="31"/>
      <c r="J131" s="31"/>
      <c r="K131" s="31"/>
      <c r="L131" s="32"/>
      <c r="M131" s="176"/>
      <c r="N131" s="177"/>
      <c r="O131" s="69"/>
      <c r="P131" s="69"/>
      <c r="Q131" s="69"/>
      <c r="R131" s="69"/>
      <c r="S131" s="69"/>
      <c r="T131" s="70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125</v>
      </c>
      <c r="AU131" s="18" t="s">
        <v>79</v>
      </c>
    </row>
    <row r="132" s="2" customFormat="1" ht="37.8" customHeight="1">
      <c r="A132" s="31"/>
      <c r="B132" s="161"/>
      <c r="C132" s="162" t="s">
        <v>79</v>
      </c>
      <c r="D132" s="162" t="s">
        <v>117</v>
      </c>
      <c r="E132" s="163" t="s">
        <v>127</v>
      </c>
      <c r="F132" s="164" t="s">
        <v>128</v>
      </c>
      <c r="G132" s="165" t="s">
        <v>120</v>
      </c>
      <c r="H132" s="166">
        <v>40</v>
      </c>
      <c r="I132" s="167">
        <v>15000</v>
      </c>
      <c r="J132" s="167">
        <f>ROUND(I132*H132,2)</f>
        <v>600000</v>
      </c>
      <c r="K132" s="164" t="s">
        <v>1</v>
      </c>
      <c r="L132" s="32"/>
      <c r="M132" s="168" t="s">
        <v>1</v>
      </c>
      <c r="N132" s="169" t="s">
        <v>35</v>
      </c>
      <c r="O132" s="170">
        <v>0</v>
      </c>
      <c r="P132" s="170">
        <f>O132*H132</f>
        <v>0</v>
      </c>
      <c r="Q132" s="170">
        <v>0.02111</v>
      </c>
      <c r="R132" s="170">
        <f>Q132*H132</f>
        <v>0.84440000000000004</v>
      </c>
      <c r="S132" s="170">
        <v>0</v>
      </c>
      <c r="T132" s="17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72" t="s">
        <v>121</v>
      </c>
      <c r="AT132" s="172" t="s">
        <v>117</v>
      </c>
      <c r="AU132" s="172" t="s">
        <v>79</v>
      </c>
      <c r="AY132" s="18" t="s">
        <v>115</v>
      </c>
      <c r="BE132" s="173">
        <f>IF(N132="základní",J132,0)</f>
        <v>600000</v>
      </c>
      <c r="BF132" s="173">
        <f>IF(N132="snížená",J132,0)</f>
        <v>0</v>
      </c>
      <c r="BG132" s="173">
        <f>IF(N132="zákl. přenesená",J132,0)</f>
        <v>0</v>
      </c>
      <c r="BH132" s="173">
        <f>IF(N132="sníž. přenesená",J132,0)</f>
        <v>0</v>
      </c>
      <c r="BI132" s="173">
        <f>IF(N132="nulová",J132,0)</f>
        <v>0</v>
      </c>
      <c r="BJ132" s="18" t="s">
        <v>75</v>
      </c>
      <c r="BK132" s="173">
        <f>ROUND(I132*H132,2)</f>
        <v>600000</v>
      </c>
      <c r="BL132" s="18" t="s">
        <v>121</v>
      </c>
      <c r="BM132" s="172" t="s">
        <v>129</v>
      </c>
    </row>
    <row r="133" s="2" customFormat="1">
      <c r="A133" s="31"/>
      <c r="B133" s="32"/>
      <c r="C133" s="31"/>
      <c r="D133" s="174" t="s">
        <v>123</v>
      </c>
      <c r="E133" s="31"/>
      <c r="F133" s="175" t="s">
        <v>130</v>
      </c>
      <c r="G133" s="31"/>
      <c r="H133" s="31"/>
      <c r="I133" s="31"/>
      <c r="J133" s="31"/>
      <c r="K133" s="31"/>
      <c r="L133" s="32"/>
      <c r="M133" s="176"/>
      <c r="N133" s="177"/>
      <c r="O133" s="69"/>
      <c r="P133" s="69"/>
      <c r="Q133" s="69"/>
      <c r="R133" s="69"/>
      <c r="S133" s="69"/>
      <c r="T133" s="70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8" t="s">
        <v>123</v>
      </c>
      <c r="AU133" s="18" t="s">
        <v>79</v>
      </c>
    </row>
    <row r="134" s="2" customFormat="1">
      <c r="A134" s="31"/>
      <c r="B134" s="32"/>
      <c r="C134" s="31"/>
      <c r="D134" s="174" t="s">
        <v>125</v>
      </c>
      <c r="E134" s="31"/>
      <c r="F134" s="178" t="s">
        <v>131</v>
      </c>
      <c r="G134" s="31"/>
      <c r="H134" s="31"/>
      <c r="I134" s="31"/>
      <c r="J134" s="31"/>
      <c r="K134" s="31"/>
      <c r="L134" s="32"/>
      <c r="M134" s="176"/>
      <c r="N134" s="177"/>
      <c r="O134" s="69"/>
      <c r="P134" s="69"/>
      <c r="Q134" s="69"/>
      <c r="R134" s="69"/>
      <c r="S134" s="69"/>
      <c r="T134" s="70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8" t="s">
        <v>125</v>
      </c>
      <c r="AU134" s="18" t="s">
        <v>79</v>
      </c>
    </row>
    <row r="135" s="2" customFormat="1" ht="16.5" customHeight="1">
      <c r="A135" s="31"/>
      <c r="B135" s="161"/>
      <c r="C135" s="179" t="s">
        <v>132</v>
      </c>
      <c r="D135" s="179" t="s">
        <v>133</v>
      </c>
      <c r="E135" s="180" t="s">
        <v>134</v>
      </c>
      <c r="F135" s="181" t="s">
        <v>135</v>
      </c>
      <c r="G135" s="182" t="s">
        <v>136</v>
      </c>
      <c r="H135" s="183">
        <v>2</v>
      </c>
      <c r="I135" s="184">
        <v>237.33000000000001</v>
      </c>
      <c r="J135" s="184">
        <f>ROUND(I135*H135,2)</f>
        <v>474.66000000000002</v>
      </c>
      <c r="K135" s="181" t="s">
        <v>1</v>
      </c>
      <c r="L135" s="185"/>
      <c r="M135" s="186" t="s">
        <v>1</v>
      </c>
      <c r="N135" s="187" t="s">
        <v>35</v>
      </c>
      <c r="O135" s="170">
        <v>0</v>
      </c>
      <c r="P135" s="170">
        <f>O135*H135</f>
        <v>0</v>
      </c>
      <c r="Q135" s="170">
        <v>0.0025999999999999999</v>
      </c>
      <c r="R135" s="170">
        <f>Q135*H135</f>
        <v>0.0051999999999999998</v>
      </c>
      <c r="S135" s="170">
        <v>0</v>
      </c>
      <c r="T135" s="17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72" t="s">
        <v>137</v>
      </c>
      <c r="AT135" s="172" t="s">
        <v>133</v>
      </c>
      <c r="AU135" s="172" t="s">
        <v>79</v>
      </c>
      <c r="AY135" s="18" t="s">
        <v>115</v>
      </c>
      <c r="BE135" s="173">
        <f>IF(N135="základní",J135,0)</f>
        <v>474.66000000000002</v>
      </c>
      <c r="BF135" s="173">
        <f>IF(N135="snížená",J135,0)</f>
        <v>0</v>
      </c>
      <c r="BG135" s="173">
        <f>IF(N135="zákl. přenesená",J135,0)</f>
        <v>0</v>
      </c>
      <c r="BH135" s="173">
        <f>IF(N135="sníž. přenesená",J135,0)</f>
        <v>0</v>
      </c>
      <c r="BI135" s="173">
        <f>IF(N135="nulová",J135,0)</f>
        <v>0</v>
      </c>
      <c r="BJ135" s="18" t="s">
        <v>75</v>
      </c>
      <c r="BK135" s="173">
        <f>ROUND(I135*H135,2)</f>
        <v>474.66000000000002</v>
      </c>
      <c r="BL135" s="18" t="s">
        <v>121</v>
      </c>
      <c r="BM135" s="172" t="s">
        <v>138</v>
      </c>
    </row>
    <row r="136" s="2" customFormat="1">
      <c r="A136" s="31"/>
      <c r="B136" s="32"/>
      <c r="C136" s="31"/>
      <c r="D136" s="174" t="s">
        <v>123</v>
      </c>
      <c r="E136" s="31"/>
      <c r="F136" s="175" t="s">
        <v>135</v>
      </c>
      <c r="G136" s="31"/>
      <c r="H136" s="31"/>
      <c r="I136" s="31"/>
      <c r="J136" s="31"/>
      <c r="K136" s="31"/>
      <c r="L136" s="32"/>
      <c r="M136" s="176"/>
      <c r="N136" s="177"/>
      <c r="O136" s="69"/>
      <c r="P136" s="69"/>
      <c r="Q136" s="69"/>
      <c r="R136" s="69"/>
      <c r="S136" s="69"/>
      <c r="T136" s="70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8" t="s">
        <v>123</v>
      </c>
      <c r="AU136" s="18" t="s">
        <v>79</v>
      </c>
    </row>
    <row r="137" s="2" customFormat="1">
      <c r="A137" s="31"/>
      <c r="B137" s="32"/>
      <c r="C137" s="31"/>
      <c r="D137" s="174" t="s">
        <v>125</v>
      </c>
      <c r="E137" s="31"/>
      <c r="F137" s="178" t="s">
        <v>139</v>
      </c>
      <c r="G137" s="31"/>
      <c r="H137" s="31"/>
      <c r="I137" s="31"/>
      <c r="J137" s="31"/>
      <c r="K137" s="31"/>
      <c r="L137" s="32"/>
      <c r="M137" s="176"/>
      <c r="N137" s="177"/>
      <c r="O137" s="69"/>
      <c r="P137" s="69"/>
      <c r="Q137" s="69"/>
      <c r="R137" s="69"/>
      <c r="S137" s="69"/>
      <c r="T137" s="70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8" t="s">
        <v>125</v>
      </c>
      <c r="AU137" s="18" t="s">
        <v>79</v>
      </c>
    </row>
    <row r="138" s="2" customFormat="1" ht="16.5" customHeight="1">
      <c r="A138" s="31"/>
      <c r="B138" s="161"/>
      <c r="C138" s="179" t="s">
        <v>121</v>
      </c>
      <c r="D138" s="179" t="s">
        <v>133</v>
      </c>
      <c r="E138" s="180" t="s">
        <v>140</v>
      </c>
      <c r="F138" s="181" t="s">
        <v>141</v>
      </c>
      <c r="G138" s="182" t="s">
        <v>136</v>
      </c>
      <c r="H138" s="183">
        <v>12</v>
      </c>
      <c r="I138" s="184">
        <v>367.24000000000001</v>
      </c>
      <c r="J138" s="184">
        <f>ROUND(I138*H138,2)</f>
        <v>4406.8800000000001</v>
      </c>
      <c r="K138" s="181" t="s">
        <v>1</v>
      </c>
      <c r="L138" s="185"/>
      <c r="M138" s="186" t="s">
        <v>1</v>
      </c>
      <c r="N138" s="187" t="s">
        <v>35</v>
      </c>
      <c r="O138" s="170">
        <v>0</v>
      </c>
      <c r="P138" s="170">
        <f>O138*H138</f>
        <v>0</v>
      </c>
      <c r="Q138" s="170">
        <v>0.0047000000000000002</v>
      </c>
      <c r="R138" s="170">
        <f>Q138*H138</f>
        <v>0.056400000000000006</v>
      </c>
      <c r="S138" s="170">
        <v>0</v>
      </c>
      <c r="T138" s="17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72" t="s">
        <v>137</v>
      </c>
      <c r="AT138" s="172" t="s">
        <v>133</v>
      </c>
      <c r="AU138" s="172" t="s">
        <v>79</v>
      </c>
      <c r="AY138" s="18" t="s">
        <v>115</v>
      </c>
      <c r="BE138" s="173">
        <f>IF(N138="základní",J138,0)</f>
        <v>4406.8800000000001</v>
      </c>
      <c r="BF138" s="173">
        <f>IF(N138="snížená",J138,0)</f>
        <v>0</v>
      </c>
      <c r="BG138" s="173">
        <f>IF(N138="zákl. přenesená",J138,0)</f>
        <v>0</v>
      </c>
      <c r="BH138" s="173">
        <f>IF(N138="sníž. přenesená",J138,0)</f>
        <v>0</v>
      </c>
      <c r="BI138" s="173">
        <f>IF(N138="nulová",J138,0)</f>
        <v>0</v>
      </c>
      <c r="BJ138" s="18" t="s">
        <v>75</v>
      </c>
      <c r="BK138" s="173">
        <f>ROUND(I138*H138,2)</f>
        <v>4406.8800000000001</v>
      </c>
      <c r="BL138" s="18" t="s">
        <v>121</v>
      </c>
      <c r="BM138" s="172" t="s">
        <v>142</v>
      </c>
    </row>
    <row r="139" s="2" customFormat="1">
      <c r="A139" s="31"/>
      <c r="B139" s="32"/>
      <c r="C139" s="31"/>
      <c r="D139" s="174" t="s">
        <v>123</v>
      </c>
      <c r="E139" s="31"/>
      <c r="F139" s="175" t="s">
        <v>141</v>
      </c>
      <c r="G139" s="31"/>
      <c r="H139" s="31"/>
      <c r="I139" s="31"/>
      <c r="J139" s="31"/>
      <c r="K139" s="31"/>
      <c r="L139" s="32"/>
      <c r="M139" s="176"/>
      <c r="N139" s="177"/>
      <c r="O139" s="69"/>
      <c r="P139" s="69"/>
      <c r="Q139" s="69"/>
      <c r="R139" s="69"/>
      <c r="S139" s="69"/>
      <c r="T139" s="70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8" t="s">
        <v>123</v>
      </c>
      <c r="AU139" s="18" t="s">
        <v>79</v>
      </c>
    </row>
    <row r="140" s="2" customFormat="1">
      <c r="A140" s="31"/>
      <c r="B140" s="32"/>
      <c r="C140" s="31"/>
      <c r="D140" s="174" t="s">
        <v>125</v>
      </c>
      <c r="E140" s="31"/>
      <c r="F140" s="178" t="s">
        <v>139</v>
      </c>
      <c r="G140" s="31"/>
      <c r="H140" s="31"/>
      <c r="I140" s="31"/>
      <c r="J140" s="31"/>
      <c r="K140" s="31"/>
      <c r="L140" s="32"/>
      <c r="M140" s="176"/>
      <c r="N140" s="177"/>
      <c r="O140" s="69"/>
      <c r="P140" s="69"/>
      <c r="Q140" s="69"/>
      <c r="R140" s="69"/>
      <c r="S140" s="69"/>
      <c r="T140" s="70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8" t="s">
        <v>125</v>
      </c>
      <c r="AU140" s="18" t="s">
        <v>79</v>
      </c>
    </row>
    <row r="141" s="2" customFormat="1" ht="16.5" customHeight="1">
      <c r="A141" s="31"/>
      <c r="B141" s="161"/>
      <c r="C141" s="179" t="s">
        <v>143</v>
      </c>
      <c r="D141" s="179" t="s">
        <v>133</v>
      </c>
      <c r="E141" s="180" t="s">
        <v>144</v>
      </c>
      <c r="F141" s="181" t="s">
        <v>145</v>
      </c>
      <c r="G141" s="182" t="s">
        <v>120</v>
      </c>
      <c r="H141" s="183">
        <v>345</v>
      </c>
      <c r="I141" s="184">
        <v>700</v>
      </c>
      <c r="J141" s="184">
        <f>ROUND(I141*H141,2)</f>
        <v>241500</v>
      </c>
      <c r="K141" s="181" t="s">
        <v>1</v>
      </c>
      <c r="L141" s="185"/>
      <c r="M141" s="186" t="s">
        <v>1</v>
      </c>
      <c r="N141" s="187" t="s">
        <v>35</v>
      </c>
      <c r="O141" s="170">
        <v>0</v>
      </c>
      <c r="P141" s="170">
        <f>O141*H141</f>
        <v>0</v>
      </c>
      <c r="Q141" s="170">
        <v>0.0022000000000000001</v>
      </c>
      <c r="R141" s="170">
        <f>Q141*H141</f>
        <v>0.75900000000000001</v>
      </c>
      <c r="S141" s="170">
        <v>0</v>
      </c>
      <c r="T141" s="17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72" t="s">
        <v>137</v>
      </c>
      <c r="AT141" s="172" t="s">
        <v>133</v>
      </c>
      <c r="AU141" s="172" t="s">
        <v>79</v>
      </c>
      <c r="AY141" s="18" t="s">
        <v>115</v>
      </c>
      <c r="BE141" s="173">
        <f>IF(N141="základní",J141,0)</f>
        <v>241500</v>
      </c>
      <c r="BF141" s="173">
        <f>IF(N141="snížená",J141,0)</f>
        <v>0</v>
      </c>
      <c r="BG141" s="173">
        <f>IF(N141="zákl. přenesená",J141,0)</f>
        <v>0</v>
      </c>
      <c r="BH141" s="173">
        <f>IF(N141="sníž. přenesená",J141,0)</f>
        <v>0</v>
      </c>
      <c r="BI141" s="173">
        <f>IF(N141="nulová",J141,0)</f>
        <v>0</v>
      </c>
      <c r="BJ141" s="18" t="s">
        <v>75</v>
      </c>
      <c r="BK141" s="173">
        <f>ROUND(I141*H141,2)</f>
        <v>241500</v>
      </c>
      <c r="BL141" s="18" t="s">
        <v>121</v>
      </c>
      <c r="BM141" s="172" t="s">
        <v>146</v>
      </c>
    </row>
    <row r="142" s="2" customFormat="1">
      <c r="A142" s="31"/>
      <c r="B142" s="32"/>
      <c r="C142" s="31"/>
      <c r="D142" s="174" t="s">
        <v>123</v>
      </c>
      <c r="E142" s="31"/>
      <c r="F142" s="175" t="s">
        <v>145</v>
      </c>
      <c r="G142" s="31"/>
      <c r="H142" s="31"/>
      <c r="I142" s="31"/>
      <c r="J142" s="31"/>
      <c r="K142" s="31"/>
      <c r="L142" s="32"/>
      <c r="M142" s="176"/>
      <c r="N142" s="177"/>
      <c r="O142" s="69"/>
      <c r="P142" s="69"/>
      <c r="Q142" s="69"/>
      <c r="R142" s="69"/>
      <c r="S142" s="69"/>
      <c r="T142" s="70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8" t="s">
        <v>123</v>
      </c>
      <c r="AU142" s="18" t="s">
        <v>79</v>
      </c>
    </row>
    <row r="143" s="13" customFormat="1">
      <c r="A143" s="13"/>
      <c r="B143" s="188"/>
      <c r="C143" s="13"/>
      <c r="D143" s="174" t="s">
        <v>147</v>
      </c>
      <c r="E143" s="13"/>
      <c r="F143" s="189" t="s">
        <v>148</v>
      </c>
      <c r="G143" s="13"/>
      <c r="H143" s="190">
        <v>345</v>
      </c>
      <c r="I143" s="13"/>
      <c r="J143" s="13"/>
      <c r="K143" s="13"/>
      <c r="L143" s="188"/>
      <c r="M143" s="191"/>
      <c r="N143" s="192"/>
      <c r="O143" s="192"/>
      <c r="P143" s="192"/>
      <c r="Q143" s="192"/>
      <c r="R143" s="192"/>
      <c r="S143" s="192"/>
      <c r="T143" s="19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4" t="s">
        <v>147</v>
      </c>
      <c r="AU143" s="194" t="s">
        <v>79</v>
      </c>
      <c r="AV143" s="13" t="s">
        <v>79</v>
      </c>
      <c r="AW143" s="13" t="s">
        <v>3</v>
      </c>
      <c r="AX143" s="13" t="s">
        <v>75</v>
      </c>
      <c r="AY143" s="194" t="s">
        <v>115</v>
      </c>
    </row>
    <row r="144" s="2" customFormat="1" ht="24.15" customHeight="1">
      <c r="A144" s="31"/>
      <c r="B144" s="161"/>
      <c r="C144" s="179" t="s">
        <v>149</v>
      </c>
      <c r="D144" s="179" t="s">
        <v>133</v>
      </c>
      <c r="E144" s="180" t="s">
        <v>150</v>
      </c>
      <c r="F144" s="181" t="s">
        <v>151</v>
      </c>
      <c r="G144" s="182" t="s">
        <v>152</v>
      </c>
      <c r="H144" s="183">
        <v>1.8</v>
      </c>
      <c r="I144" s="184">
        <v>9380</v>
      </c>
      <c r="J144" s="184">
        <f>ROUND(I144*H144,2)</f>
        <v>16884</v>
      </c>
      <c r="K144" s="181" t="s">
        <v>1</v>
      </c>
      <c r="L144" s="185"/>
      <c r="M144" s="186" t="s">
        <v>1</v>
      </c>
      <c r="N144" s="187" t="s">
        <v>35</v>
      </c>
      <c r="O144" s="170">
        <v>0</v>
      </c>
      <c r="P144" s="170">
        <f>O144*H144</f>
        <v>0</v>
      </c>
      <c r="Q144" s="170">
        <v>0.65000000000000002</v>
      </c>
      <c r="R144" s="170">
        <f>Q144*H144</f>
        <v>1.1700000000000002</v>
      </c>
      <c r="S144" s="170">
        <v>0</v>
      </c>
      <c r="T144" s="17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72" t="s">
        <v>137</v>
      </c>
      <c r="AT144" s="172" t="s">
        <v>133</v>
      </c>
      <c r="AU144" s="172" t="s">
        <v>79</v>
      </c>
      <c r="AY144" s="18" t="s">
        <v>115</v>
      </c>
      <c r="BE144" s="173">
        <f>IF(N144="základní",J144,0)</f>
        <v>16884</v>
      </c>
      <c r="BF144" s="173">
        <f>IF(N144="snížená",J144,0)</f>
        <v>0</v>
      </c>
      <c r="BG144" s="173">
        <f>IF(N144="zákl. přenesená",J144,0)</f>
        <v>0</v>
      </c>
      <c r="BH144" s="173">
        <f>IF(N144="sníž. přenesená",J144,0)</f>
        <v>0</v>
      </c>
      <c r="BI144" s="173">
        <f>IF(N144="nulová",J144,0)</f>
        <v>0</v>
      </c>
      <c r="BJ144" s="18" t="s">
        <v>75</v>
      </c>
      <c r="BK144" s="173">
        <f>ROUND(I144*H144,2)</f>
        <v>16884</v>
      </c>
      <c r="BL144" s="18" t="s">
        <v>121</v>
      </c>
      <c r="BM144" s="172" t="s">
        <v>153</v>
      </c>
    </row>
    <row r="145" s="2" customFormat="1">
      <c r="A145" s="31"/>
      <c r="B145" s="32"/>
      <c r="C145" s="31"/>
      <c r="D145" s="174" t="s">
        <v>123</v>
      </c>
      <c r="E145" s="31"/>
      <c r="F145" s="175" t="s">
        <v>151</v>
      </c>
      <c r="G145" s="31"/>
      <c r="H145" s="31"/>
      <c r="I145" s="31"/>
      <c r="J145" s="31"/>
      <c r="K145" s="31"/>
      <c r="L145" s="32"/>
      <c r="M145" s="176"/>
      <c r="N145" s="177"/>
      <c r="O145" s="69"/>
      <c r="P145" s="69"/>
      <c r="Q145" s="69"/>
      <c r="R145" s="69"/>
      <c r="S145" s="69"/>
      <c r="T145" s="70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8" t="s">
        <v>123</v>
      </c>
      <c r="AU145" s="18" t="s">
        <v>79</v>
      </c>
    </row>
    <row r="146" s="2" customFormat="1">
      <c r="A146" s="31"/>
      <c r="B146" s="32"/>
      <c r="C146" s="31"/>
      <c r="D146" s="174" t="s">
        <v>125</v>
      </c>
      <c r="E146" s="31"/>
      <c r="F146" s="178" t="s">
        <v>154</v>
      </c>
      <c r="G146" s="31"/>
      <c r="H146" s="31"/>
      <c r="I146" s="31"/>
      <c r="J146" s="31"/>
      <c r="K146" s="31"/>
      <c r="L146" s="32"/>
      <c r="M146" s="176"/>
      <c r="N146" s="177"/>
      <c r="O146" s="69"/>
      <c r="P146" s="69"/>
      <c r="Q146" s="69"/>
      <c r="R146" s="69"/>
      <c r="S146" s="69"/>
      <c r="T146" s="70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8" t="s">
        <v>125</v>
      </c>
      <c r="AU146" s="18" t="s">
        <v>79</v>
      </c>
    </row>
    <row r="147" s="2" customFormat="1" ht="24.15" customHeight="1">
      <c r="A147" s="31"/>
      <c r="B147" s="161"/>
      <c r="C147" s="179" t="s">
        <v>155</v>
      </c>
      <c r="D147" s="179" t="s">
        <v>133</v>
      </c>
      <c r="E147" s="180" t="s">
        <v>156</v>
      </c>
      <c r="F147" s="181" t="s">
        <v>157</v>
      </c>
      <c r="G147" s="182" t="s">
        <v>152</v>
      </c>
      <c r="H147" s="183">
        <v>2.2799999999999998</v>
      </c>
      <c r="I147" s="184">
        <v>9280</v>
      </c>
      <c r="J147" s="184">
        <f>ROUND(I147*H147,2)</f>
        <v>21158.400000000001</v>
      </c>
      <c r="K147" s="181" t="s">
        <v>1</v>
      </c>
      <c r="L147" s="185"/>
      <c r="M147" s="186" t="s">
        <v>1</v>
      </c>
      <c r="N147" s="187" t="s">
        <v>35</v>
      </c>
      <c r="O147" s="170">
        <v>0</v>
      </c>
      <c r="P147" s="170">
        <f>O147*H147</f>
        <v>0</v>
      </c>
      <c r="Q147" s="170">
        <v>0.65000000000000002</v>
      </c>
      <c r="R147" s="170">
        <f>Q147*H147</f>
        <v>1.482</v>
      </c>
      <c r="S147" s="170">
        <v>0</v>
      </c>
      <c r="T147" s="17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72" t="s">
        <v>137</v>
      </c>
      <c r="AT147" s="172" t="s">
        <v>133</v>
      </c>
      <c r="AU147" s="172" t="s">
        <v>79</v>
      </c>
      <c r="AY147" s="18" t="s">
        <v>115</v>
      </c>
      <c r="BE147" s="173">
        <f>IF(N147="základní",J147,0)</f>
        <v>21158.400000000001</v>
      </c>
      <c r="BF147" s="173">
        <f>IF(N147="snížená",J147,0)</f>
        <v>0</v>
      </c>
      <c r="BG147" s="173">
        <f>IF(N147="zákl. přenesená",J147,0)</f>
        <v>0</v>
      </c>
      <c r="BH147" s="173">
        <f>IF(N147="sníž. přenesená",J147,0)</f>
        <v>0</v>
      </c>
      <c r="BI147" s="173">
        <f>IF(N147="nulová",J147,0)</f>
        <v>0</v>
      </c>
      <c r="BJ147" s="18" t="s">
        <v>75</v>
      </c>
      <c r="BK147" s="173">
        <f>ROUND(I147*H147,2)</f>
        <v>21158.400000000001</v>
      </c>
      <c r="BL147" s="18" t="s">
        <v>121</v>
      </c>
      <c r="BM147" s="172" t="s">
        <v>158</v>
      </c>
    </row>
    <row r="148" s="2" customFormat="1">
      <c r="A148" s="31"/>
      <c r="B148" s="32"/>
      <c r="C148" s="31"/>
      <c r="D148" s="174" t="s">
        <v>123</v>
      </c>
      <c r="E148" s="31"/>
      <c r="F148" s="175" t="s">
        <v>157</v>
      </c>
      <c r="G148" s="31"/>
      <c r="H148" s="31"/>
      <c r="I148" s="31"/>
      <c r="J148" s="31"/>
      <c r="K148" s="31"/>
      <c r="L148" s="32"/>
      <c r="M148" s="176"/>
      <c r="N148" s="177"/>
      <c r="O148" s="69"/>
      <c r="P148" s="69"/>
      <c r="Q148" s="69"/>
      <c r="R148" s="69"/>
      <c r="S148" s="69"/>
      <c r="T148" s="70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T148" s="18" t="s">
        <v>123</v>
      </c>
      <c r="AU148" s="18" t="s">
        <v>79</v>
      </c>
    </row>
    <row r="149" s="2" customFormat="1">
      <c r="A149" s="31"/>
      <c r="B149" s="32"/>
      <c r="C149" s="31"/>
      <c r="D149" s="174" t="s">
        <v>125</v>
      </c>
      <c r="E149" s="31"/>
      <c r="F149" s="178" t="s">
        <v>159</v>
      </c>
      <c r="G149" s="31"/>
      <c r="H149" s="31"/>
      <c r="I149" s="31"/>
      <c r="J149" s="31"/>
      <c r="K149" s="31"/>
      <c r="L149" s="32"/>
      <c r="M149" s="176"/>
      <c r="N149" s="177"/>
      <c r="O149" s="69"/>
      <c r="P149" s="69"/>
      <c r="Q149" s="69"/>
      <c r="R149" s="69"/>
      <c r="S149" s="69"/>
      <c r="T149" s="70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8" t="s">
        <v>125</v>
      </c>
      <c r="AU149" s="18" t="s">
        <v>79</v>
      </c>
    </row>
    <row r="150" s="2" customFormat="1" ht="16.5" customHeight="1">
      <c r="A150" s="31"/>
      <c r="B150" s="161"/>
      <c r="C150" s="162" t="s">
        <v>137</v>
      </c>
      <c r="D150" s="162" t="s">
        <v>117</v>
      </c>
      <c r="E150" s="163" t="s">
        <v>160</v>
      </c>
      <c r="F150" s="164" t="s">
        <v>161</v>
      </c>
      <c r="G150" s="165" t="s">
        <v>162</v>
      </c>
      <c r="H150" s="166">
        <v>2</v>
      </c>
      <c r="I150" s="167">
        <v>50000</v>
      </c>
      <c r="J150" s="167">
        <f>ROUND(I150*H150,2)</f>
        <v>100000</v>
      </c>
      <c r="K150" s="164" t="s">
        <v>1</v>
      </c>
      <c r="L150" s="32"/>
      <c r="M150" s="168" t="s">
        <v>1</v>
      </c>
      <c r="N150" s="169" t="s">
        <v>35</v>
      </c>
      <c r="O150" s="170">
        <v>0</v>
      </c>
      <c r="P150" s="170">
        <f>O150*H150</f>
        <v>0</v>
      </c>
      <c r="Q150" s="170">
        <v>0</v>
      </c>
      <c r="R150" s="170">
        <f>Q150*H150</f>
        <v>0</v>
      </c>
      <c r="S150" s="170">
        <v>0</v>
      </c>
      <c r="T150" s="17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72" t="s">
        <v>121</v>
      </c>
      <c r="AT150" s="172" t="s">
        <v>117</v>
      </c>
      <c r="AU150" s="172" t="s">
        <v>79</v>
      </c>
      <c r="AY150" s="18" t="s">
        <v>115</v>
      </c>
      <c r="BE150" s="173">
        <f>IF(N150="základní",J150,0)</f>
        <v>100000</v>
      </c>
      <c r="BF150" s="173">
        <f>IF(N150="snížená",J150,0)</f>
        <v>0</v>
      </c>
      <c r="BG150" s="173">
        <f>IF(N150="zákl. přenesená",J150,0)</f>
        <v>0</v>
      </c>
      <c r="BH150" s="173">
        <f>IF(N150="sníž. přenesená",J150,0)</f>
        <v>0</v>
      </c>
      <c r="BI150" s="173">
        <f>IF(N150="nulová",J150,0)</f>
        <v>0</v>
      </c>
      <c r="BJ150" s="18" t="s">
        <v>75</v>
      </c>
      <c r="BK150" s="173">
        <f>ROUND(I150*H150,2)</f>
        <v>100000</v>
      </c>
      <c r="BL150" s="18" t="s">
        <v>121</v>
      </c>
      <c r="BM150" s="172" t="s">
        <v>163</v>
      </c>
    </row>
    <row r="151" s="2" customFormat="1">
      <c r="A151" s="31"/>
      <c r="B151" s="32"/>
      <c r="C151" s="31"/>
      <c r="D151" s="174" t="s">
        <v>123</v>
      </c>
      <c r="E151" s="31"/>
      <c r="F151" s="175" t="s">
        <v>161</v>
      </c>
      <c r="G151" s="31"/>
      <c r="H151" s="31"/>
      <c r="I151" s="31"/>
      <c r="J151" s="31"/>
      <c r="K151" s="31"/>
      <c r="L151" s="32"/>
      <c r="M151" s="176"/>
      <c r="N151" s="177"/>
      <c r="O151" s="69"/>
      <c r="P151" s="69"/>
      <c r="Q151" s="69"/>
      <c r="R151" s="69"/>
      <c r="S151" s="69"/>
      <c r="T151" s="70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8" t="s">
        <v>123</v>
      </c>
      <c r="AU151" s="18" t="s">
        <v>79</v>
      </c>
    </row>
    <row r="152" s="2" customFormat="1">
      <c r="A152" s="31"/>
      <c r="B152" s="32"/>
      <c r="C152" s="31"/>
      <c r="D152" s="174" t="s">
        <v>125</v>
      </c>
      <c r="E152" s="31"/>
      <c r="F152" s="178" t="s">
        <v>164</v>
      </c>
      <c r="G152" s="31"/>
      <c r="H152" s="31"/>
      <c r="I152" s="31"/>
      <c r="J152" s="31"/>
      <c r="K152" s="31"/>
      <c r="L152" s="32"/>
      <c r="M152" s="176"/>
      <c r="N152" s="177"/>
      <c r="O152" s="69"/>
      <c r="P152" s="69"/>
      <c r="Q152" s="69"/>
      <c r="R152" s="69"/>
      <c r="S152" s="69"/>
      <c r="T152" s="70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8" t="s">
        <v>125</v>
      </c>
      <c r="AU152" s="18" t="s">
        <v>79</v>
      </c>
    </row>
    <row r="153" s="12" customFormat="1" ht="22.8" customHeight="1">
      <c r="A153" s="12"/>
      <c r="B153" s="149"/>
      <c r="C153" s="12"/>
      <c r="D153" s="150" t="s">
        <v>69</v>
      </c>
      <c r="E153" s="159" t="s">
        <v>79</v>
      </c>
      <c r="F153" s="159" t="s">
        <v>165</v>
      </c>
      <c r="G153" s="12"/>
      <c r="H153" s="12"/>
      <c r="I153" s="12"/>
      <c r="J153" s="160">
        <f>BK153</f>
        <v>585000</v>
      </c>
      <c r="K153" s="12"/>
      <c r="L153" s="149"/>
      <c r="M153" s="153"/>
      <c r="N153" s="154"/>
      <c r="O153" s="154"/>
      <c r="P153" s="155">
        <f>SUM(P154:P156)</f>
        <v>0</v>
      </c>
      <c r="Q153" s="154"/>
      <c r="R153" s="155">
        <f>SUM(R154:R156)</f>
        <v>0</v>
      </c>
      <c r="S153" s="154"/>
      <c r="T153" s="156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0" t="s">
        <v>75</v>
      </c>
      <c r="AT153" s="157" t="s">
        <v>69</v>
      </c>
      <c r="AU153" s="157" t="s">
        <v>75</v>
      </c>
      <c r="AY153" s="150" t="s">
        <v>115</v>
      </c>
      <c r="BK153" s="158">
        <f>SUM(BK154:BK156)</f>
        <v>585000</v>
      </c>
    </row>
    <row r="154" s="2" customFormat="1" ht="16.5" customHeight="1">
      <c r="A154" s="31"/>
      <c r="B154" s="161"/>
      <c r="C154" s="179" t="s">
        <v>166</v>
      </c>
      <c r="D154" s="179" t="s">
        <v>133</v>
      </c>
      <c r="E154" s="180" t="s">
        <v>167</v>
      </c>
      <c r="F154" s="181" t="s">
        <v>168</v>
      </c>
      <c r="G154" s="182" t="s">
        <v>152</v>
      </c>
      <c r="H154" s="183">
        <v>90</v>
      </c>
      <c r="I154" s="184">
        <v>6500</v>
      </c>
      <c r="J154" s="184">
        <f>ROUND(I154*H154,2)</f>
        <v>585000</v>
      </c>
      <c r="K154" s="181" t="s">
        <v>1</v>
      </c>
      <c r="L154" s="185"/>
      <c r="M154" s="186" t="s">
        <v>1</v>
      </c>
      <c r="N154" s="187" t="s">
        <v>35</v>
      </c>
      <c r="O154" s="170">
        <v>0</v>
      </c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2" t="s">
        <v>137</v>
      </c>
      <c r="AT154" s="172" t="s">
        <v>133</v>
      </c>
      <c r="AU154" s="172" t="s">
        <v>79</v>
      </c>
      <c r="AY154" s="18" t="s">
        <v>115</v>
      </c>
      <c r="BE154" s="173">
        <f>IF(N154="základní",J154,0)</f>
        <v>585000</v>
      </c>
      <c r="BF154" s="173">
        <f>IF(N154="snížená",J154,0)</f>
        <v>0</v>
      </c>
      <c r="BG154" s="173">
        <f>IF(N154="zákl. přenesená",J154,0)</f>
        <v>0</v>
      </c>
      <c r="BH154" s="173">
        <f>IF(N154="sníž. přenesená",J154,0)</f>
        <v>0</v>
      </c>
      <c r="BI154" s="173">
        <f>IF(N154="nulová",J154,0)</f>
        <v>0</v>
      </c>
      <c r="BJ154" s="18" t="s">
        <v>75</v>
      </c>
      <c r="BK154" s="173">
        <f>ROUND(I154*H154,2)</f>
        <v>585000</v>
      </c>
      <c r="BL154" s="18" t="s">
        <v>121</v>
      </c>
      <c r="BM154" s="172" t="s">
        <v>169</v>
      </c>
    </row>
    <row r="155" s="2" customFormat="1">
      <c r="A155" s="31"/>
      <c r="B155" s="32"/>
      <c r="C155" s="31"/>
      <c r="D155" s="174" t="s">
        <v>123</v>
      </c>
      <c r="E155" s="31"/>
      <c r="F155" s="175" t="s">
        <v>168</v>
      </c>
      <c r="G155" s="31"/>
      <c r="H155" s="31"/>
      <c r="I155" s="31"/>
      <c r="J155" s="31"/>
      <c r="K155" s="31"/>
      <c r="L155" s="32"/>
      <c r="M155" s="176"/>
      <c r="N155" s="177"/>
      <c r="O155" s="69"/>
      <c r="P155" s="69"/>
      <c r="Q155" s="69"/>
      <c r="R155" s="69"/>
      <c r="S155" s="69"/>
      <c r="T155" s="70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8" t="s">
        <v>123</v>
      </c>
      <c r="AU155" s="18" t="s">
        <v>79</v>
      </c>
    </row>
    <row r="156" s="2" customFormat="1">
      <c r="A156" s="31"/>
      <c r="B156" s="32"/>
      <c r="C156" s="31"/>
      <c r="D156" s="174" t="s">
        <v>125</v>
      </c>
      <c r="E156" s="31"/>
      <c r="F156" s="178" t="s">
        <v>170</v>
      </c>
      <c r="G156" s="31"/>
      <c r="H156" s="31"/>
      <c r="I156" s="31"/>
      <c r="J156" s="31"/>
      <c r="K156" s="31"/>
      <c r="L156" s="32"/>
      <c r="M156" s="176"/>
      <c r="N156" s="177"/>
      <c r="O156" s="69"/>
      <c r="P156" s="69"/>
      <c r="Q156" s="69"/>
      <c r="R156" s="69"/>
      <c r="S156" s="69"/>
      <c r="T156" s="70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8" t="s">
        <v>125</v>
      </c>
      <c r="AU156" s="18" t="s">
        <v>79</v>
      </c>
    </row>
    <row r="157" s="12" customFormat="1" ht="22.8" customHeight="1">
      <c r="A157" s="12"/>
      <c r="B157" s="149"/>
      <c r="C157" s="12"/>
      <c r="D157" s="150" t="s">
        <v>69</v>
      </c>
      <c r="E157" s="159" t="s">
        <v>132</v>
      </c>
      <c r="F157" s="159" t="s">
        <v>171</v>
      </c>
      <c r="G157" s="12"/>
      <c r="H157" s="12"/>
      <c r="I157" s="12"/>
      <c r="J157" s="160">
        <f>BK157</f>
        <v>4439700</v>
      </c>
      <c r="K157" s="12"/>
      <c r="L157" s="149"/>
      <c r="M157" s="153"/>
      <c r="N157" s="154"/>
      <c r="O157" s="154"/>
      <c r="P157" s="155">
        <f>SUM(P158:P226)</f>
        <v>7.1120000000000001</v>
      </c>
      <c r="Q157" s="154"/>
      <c r="R157" s="155">
        <f>SUM(R158:R226)</f>
        <v>285.02499999999998</v>
      </c>
      <c r="S157" s="154"/>
      <c r="T157" s="156">
        <f>SUM(T158:T226)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0" t="s">
        <v>75</v>
      </c>
      <c r="AT157" s="157" t="s">
        <v>69</v>
      </c>
      <c r="AU157" s="157" t="s">
        <v>75</v>
      </c>
      <c r="AY157" s="150" t="s">
        <v>115</v>
      </c>
      <c r="BK157" s="158">
        <f>SUM(BK158:BK226)</f>
        <v>4439700</v>
      </c>
    </row>
    <row r="158" s="2" customFormat="1" ht="16.5" customHeight="1">
      <c r="A158" s="31"/>
      <c r="B158" s="161"/>
      <c r="C158" s="179" t="s">
        <v>172</v>
      </c>
      <c r="D158" s="179" t="s">
        <v>133</v>
      </c>
      <c r="E158" s="180" t="s">
        <v>173</v>
      </c>
      <c r="F158" s="181" t="s">
        <v>174</v>
      </c>
      <c r="G158" s="182" t="s">
        <v>136</v>
      </c>
      <c r="H158" s="183">
        <v>30</v>
      </c>
      <c r="I158" s="184">
        <v>850</v>
      </c>
      <c r="J158" s="184">
        <f>ROUND(I158*H158,2)</f>
        <v>25500</v>
      </c>
      <c r="K158" s="181" t="s">
        <v>1</v>
      </c>
      <c r="L158" s="185"/>
      <c r="M158" s="186" t="s">
        <v>1</v>
      </c>
      <c r="N158" s="187" t="s">
        <v>35</v>
      </c>
      <c r="O158" s="170">
        <v>0</v>
      </c>
      <c r="P158" s="170">
        <f>O158*H158</f>
        <v>0</v>
      </c>
      <c r="Q158" s="170">
        <v>0</v>
      </c>
      <c r="R158" s="170">
        <f>Q158*H158</f>
        <v>0</v>
      </c>
      <c r="S158" s="170">
        <v>0</v>
      </c>
      <c r="T158" s="17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2" t="s">
        <v>137</v>
      </c>
      <c r="AT158" s="172" t="s">
        <v>133</v>
      </c>
      <c r="AU158" s="172" t="s">
        <v>79</v>
      </c>
      <c r="AY158" s="18" t="s">
        <v>115</v>
      </c>
      <c r="BE158" s="173">
        <f>IF(N158="základní",J158,0)</f>
        <v>25500</v>
      </c>
      <c r="BF158" s="173">
        <f>IF(N158="snížená",J158,0)</f>
        <v>0</v>
      </c>
      <c r="BG158" s="173">
        <f>IF(N158="zákl. přenesená",J158,0)</f>
        <v>0</v>
      </c>
      <c r="BH158" s="173">
        <f>IF(N158="sníž. přenesená",J158,0)</f>
        <v>0</v>
      </c>
      <c r="BI158" s="173">
        <f>IF(N158="nulová",J158,0)</f>
        <v>0</v>
      </c>
      <c r="BJ158" s="18" t="s">
        <v>75</v>
      </c>
      <c r="BK158" s="173">
        <f>ROUND(I158*H158,2)</f>
        <v>25500</v>
      </c>
      <c r="BL158" s="18" t="s">
        <v>121</v>
      </c>
      <c r="BM158" s="172" t="s">
        <v>175</v>
      </c>
    </row>
    <row r="159" s="2" customFormat="1">
      <c r="A159" s="31"/>
      <c r="B159" s="32"/>
      <c r="C159" s="31"/>
      <c r="D159" s="174" t="s">
        <v>123</v>
      </c>
      <c r="E159" s="31"/>
      <c r="F159" s="175" t="s">
        <v>174</v>
      </c>
      <c r="G159" s="31"/>
      <c r="H159" s="31"/>
      <c r="I159" s="31"/>
      <c r="J159" s="31"/>
      <c r="K159" s="31"/>
      <c r="L159" s="32"/>
      <c r="M159" s="176"/>
      <c r="N159" s="177"/>
      <c r="O159" s="69"/>
      <c r="P159" s="69"/>
      <c r="Q159" s="69"/>
      <c r="R159" s="69"/>
      <c r="S159" s="69"/>
      <c r="T159" s="70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8" t="s">
        <v>123</v>
      </c>
      <c r="AU159" s="18" t="s">
        <v>79</v>
      </c>
    </row>
    <row r="160" s="2" customFormat="1">
      <c r="A160" s="31"/>
      <c r="B160" s="32"/>
      <c r="C160" s="31"/>
      <c r="D160" s="174" t="s">
        <v>125</v>
      </c>
      <c r="E160" s="31"/>
      <c r="F160" s="178" t="s">
        <v>176</v>
      </c>
      <c r="G160" s="31"/>
      <c r="H160" s="31"/>
      <c r="I160" s="31"/>
      <c r="J160" s="31"/>
      <c r="K160" s="31"/>
      <c r="L160" s="32"/>
      <c r="M160" s="176"/>
      <c r="N160" s="177"/>
      <c r="O160" s="69"/>
      <c r="P160" s="69"/>
      <c r="Q160" s="69"/>
      <c r="R160" s="69"/>
      <c r="S160" s="69"/>
      <c r="T160" s="70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8" t="s">
        <v>125</v>
      </c>
      <c r="AU160" s="18" t="s">
        <v>79</v>
      </c>
    </row>
    <row r="161" s="2" customFormat="1" ht="16.5" customHeight="1">
      <c r="A161" s="31"/>
      <c r="B161" s="161"/>
      <c r="C161" s="179" t="s">
        <v>177</v>
      </c>
      <c r="D161" s="179" t="s">
        <v>133</v>
      </c>
      <c r="E161" s="180" t="s">
        <v>178</v>
      </c>
      <c r="F161" s="181" t="s">
        <v>179</v>
      </c>
      <c r="G161" s="182" t="s">
        <v>136</v>
      </c>
      <c r="H161" s="183">
        <v>10</v>
      </c>
      <c r="I161" s="184">
        <v>41000</v>
      </c>
      <c r="J161" s="184">
        <f>ROUND(I161*H161,2)</f>
        <v>410000</v>
      </c>
      <c r="K161" s="181" t="s">
        <v>1</v>
      </c>
      <c r="L161" s="185"/>
      <c r="M161" s="186" t="s">
        <v>1</v>
      </c>
      <c r="N161" s="187" t="s">
        <v>35</v>
      </c>
      <c r="O161" s="170">
        <v>0</v>
      </c>
      <c r="P161" s="170">
        <f>O161*H161</f>
        <v>0</v>
      </c>
      <c r="Q161" s="170">
        <v>3.1499999999999999</v>
      </c>
      <c r="R161" s="170">
        <f>Q161*H161</f>
        <v>31.5</v>
      </c>
      <c r="S161" s="170">
        <v>0</v>
      </c>
      <c r="T161" s="17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2" t="s">
        <v>137</v>
      </c>
      <c r="AT161" s="172" t="s">
        <v>133</v>
      </c>
      <c r="AU161" s="172" t="s">
        <v>79</v>
      </c>
      <c r="AY161" s="18" t="s">
        <v>115</v>
      </c>
      <c r="BE161" s="173">
        <f>IF(N161="základní",J161,0)</f>
        <v>410000</v>
      </c>
      <c r="BF161" s="173">
        <f>IF(N161="snížená",J161,0)</f>
        <v>0</v>
      </c>
      <c r="BG161" s="173">
        <f>IF(N161="zákl. přenesená",J161,0)</f>
        <v>0</v>
      </c>
      <c r="BH161" s="173">
        <f>IF(N161="sníž. přenesená",J161,0)</f>
        <v>0</v>
      </c>
      <c r="BI161" s="173">
        <f>IF(N161="nulová",J161,0)</f>
        <v>0</v>
      </c>
      <c r="BJ161" s="18" t="s">
        <v>75</v>
      </c>
      <c r="BK161" s="173">
        <f>ROUND(I161*H161,2)</f>
        <v>410000</v>
      </c>
      <c r="BL161" s="18" t="s">
        <v>121</v>
      </c>
      <c r="BM161" s="172" t="s">
        <v>180</v>
      </c>
    </row>
    <row r="162" s="2" customFormat="1">
      <c r="A162" s="31"/>
      <c r="B162" s="32"/>
      <c r="C162" s="31"/>
      <c r="D162" s="174" t="s">
        <v>123</v>
      </c>
      <c r="E162" s="31"/>
      <c r="F162" s="175" t="s">
        <v>181</v>
      </c>
      <c r="G162" s="31"/>
      <c r="H162" s="31"/>
      <c r="I162" s="31"/>
      <c r="J162" s="31"/>
      <c r="K162" s="31"/>
      <c r="L162" s="32"/>
      <c r="M162" s="176"/>
      <c r="N162" s="177"/>
      <c r="O162" s="69"/>
      <c r="P162" s="69"/>
      <c r="Q162" s="69"/>
      <c r="R162" s="69"/>
      <c r="S162" s="69"/>
      <c r="T162" s="70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8" t="s">
        <v>123</v>
      </c>
      <c r="AU162" s="18" t="s">
        <v>79</v>
      </c>
    </row>
    <row r="163" s="2" customFormat="1">
      <c r="A163" s="31"/>
      <c r="B163" s="32"/>
      <c r="C163" s="31"/>
      <c r="D163" s="174" t="s">
        <v>125</v>
      </c>
      <c r="E163" s="31"/>
      <c r="F163" s="178" t="s">
        <v>182</v>
      </c>
      <c r="G163" s="31"/>
      <c r="H163" s="31"/>
      <c r="I163" s="31"/>
      <c r="J163" s="31"/>
      <c r="K163" s="31"/>
      <c r="L163" s="32"/>
      <c r="M163" s="176"/>
      <c r="N163" s="177"/>
      <c r="O163" s="69"/>
      <c r="P163" s="69"/>
      <c r="Q163" s="69"/>
      <c r="R163" s="69"/>
      <c r="S163" s="69"/>
      <c r="T163" s="70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8" t="s">
        <v>125</v>
      </c>
      <c r="AU163" s="18" t="s">
        <v>79</v>
      </c>
    </row>
    <row r="164" s="2" customFormat="1" ht="16.5" customHeight="1">
      <c r="A164" s="31"/>
      <c r="B164" s="161"/>
      <c r="C164" s="179" t="s">
        <v>8</v>
      </c>
      <c r="D164" s="179" t="s">
        <v>133</v>
      </c>
      <c r="E164" s="180" t="s">
        <v>183</v>
      </c>
      <c r="F164" s="181" t="s">
        <v>184</v>
      </c>
      <c r="G164" s="182" t="s">
        <v>136</v>
      </c>
      <c r="H164" s="183">
        <v>10</v>
      </c>
      <c r="I164" s="184">
        <v>30000</v>
      </c>
      <c r="J164" s="184">
        <f>ROUND(I164*H164,2)</f>
        <v>300000</v>
      </c>
      <c r="K164" s="181" t="s">
        <v>1</v>
      </c>
      <c r="L164" s="185"/>
      <c r="M164" s="186" t="s">
        <v>1</v>
      </c>
      <c r="N164" s="187" t="s">
        <v>35</v>
      </c>
      <c r="O164" s="170">
        <v>0</v>
      </c>
      <c r="P164" s="170">
        <f>O164*H164</f>
        <v>0</v>
      </c>
      <c r="Q164" s="170">
        <v>2.46</v>
      </c>
      <c r="R164" s="170">
        <f>Q164*H164</f>
        <v>24.600000000000001</v>
      </c>
      <c r="S164" s="170">
        <v>0</v>
      </c>
      <c r="T164" s="17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72" t="s">
        <v>137</v>
      </c>
      <c r="AT164" s="172" t="s">
        <v>133</v>
      </c>
      <c r="AU164" s="172" t="s">
        <v>79</v>
      </c>
      <c r="AY164" s="18" t="s">
        <v>115</v>
      </c>
      <c r="BE164" s="173">
        <f>IF(N164="základní",J164,0)</f>
        <v>300000</v>
      </c>
      <c r="BF164" s="173">
        <f>IF(N164="snížená",J164,0)</f>
        <v>0</v>
      </c>
      <c r="BG164" s="173">
        <f>IF(N164="zákl. přenesená",J164,0)</f>
        <v>0</v>
      </c>
      <c r="BH164" s="173">
        <f>IF(N164="sníž. přenesená",J164,0)</f>
        <v>0</v>
      </c>
      <c r="BI164" s="173">
        <f>IF(N164="nulová",J164,0)</f>
        <v>0</v>
      </c>
      <c r="BJ164" s="18" t="s">
        <v>75</v>
      </c>
      <c r="BK164" s="173">
        <f>ROUND(I164*H164,2)</f>
        <v>300000</v>
      </c>
      <c r="BL164" s="18" t="s">
        <v>121</v>
      </c>
      <c r="BM164" s="172" t="s">
        <v>185</v>
      </c>
    </row>
    <row r="165" s="2" customFormat="1">
      <c r="A165" s="31"/>
      <c r="B165" s="32"/>
      <c r="C165" s="31"/>
      <c r="D165" s="174" t="s">
        <v>123</v>
      </c>
      <c r="E165" s="31"/>
      <c r="F165" s="175" t="s">
        <v>186</v>
      </c>
      <c r="G165" s="31"/>
      <c r="H165" s="31"/>
      <c r="I165" s="31"/>
      <c r="J165" s="31"/>
      <c r="K165" s="31"/>
      <c r="L165" s="32"/>
      <c r="M165" s="176"/>
      <c r="N165" s="177"/>
      <c r="O165" s="69"/>
      <c r="P165" s="69"/>
      <c r="Q165" s="69"/>
      <c r="R165" s="69"/>
      <c r="S165" s="69"/>
      <c r="T165" s="70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8" t="s">
        <v>123</v>
      </c>
      <c r="AU165" s="18" t="s">
        <v>79</v>
      </c>
    </row>
    <row r="166" s="2" customFormat="1">
      <c r="A166" s="31"/>
      <c r="B166" s="32"/>
      <c r="C166" s="31"/>
      <c r="D166" s="174" t="s">
        <v>125</v>
      </c>
      <c r="E166" s="31"/>
      <c r="F166" s="178" t="s">
        <v>187</v>
      </c>
      <c r="G166" s="31"/>
      <c r="H166" s="31"/>
      <c r="I166" s="31"/>
      <c r="J166" s="31"/>
      <c r="K166" s="31"/>
      <c r="L166" s="32"/>
      <c r="M166" s="176"/>
      <c r="N166" s="177"/>
      <c r="O166" s="69"/>
      <c r="P166" s="69"/>
      <c r="Q166" s="69"/>
      <c r="R166" s="69"/>
      <c r="S166" s="69"/>
      <c r="T166" s="70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8" t="s">
        <v>125</v>
      </c>
      <c r="AU166" s="18" t="s">
        <v>79</v>
      </c>
    </row>
    <row r="167" s="2" customFormat="1" ht="16.5" customHeight="1">
      <c r="A167" s="31"/>
      <c r="B167" s="161"/>
      <c r="C167" s="179" t="s">
        <v>188</v>
      </c>
      <c r="D167" s="179" t="s">
        <v>133</v>
      </c>
      <c r="E167" s="180" t="s">
        <v>189</v>
      </c>
      <c r="F167" s="181" t="s">
        <v>190</v>
      </c>
      <c r="G167" s="182" t="s">
        <v>136</v>
      </c>
      <c r="H167" s="183">
        <v>6</v>
      </c>
      <c r="I167" s="184">
        <v>47000</v>
      </c>
      <c r="J167" s="184">
        <f>ROUND(I167*H167,2)</f>
        <v>282000</v>
      </c>
      <c r="K167" s="181" t="s">
        <v>1</v>
      </c>
      <c r="L167" s="185"/>
      <c r="M167" s="186" t="s">
        <v>1</v>
      </c>
      <c r="N167" s="187" t="s">
        <v>35</v>
      </c>
      <c r="O167" s="170">
        <v>0</v>
      </c>
      <c r="P167" s="170">
        <f>O167*H167</f>
        <v>0</v>
      </c>
      <c r="Q167" s="170">
        <v>2.8999999999999999</v>
      </c>
      <c r="R167" s="170">
        <f>Q167*H167</f>
        <v>17.399999999999999</v>
      </c>
      <c r="S167" s="170">
        <v>0</v>
      </c>
      <c r="T167" s="17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2" t="s">
        <v>137</v>
      </c>
      <c r="AT167" s="172" t="s">
        <v>133</v>
      </c>
      <c r="AU167" s="172" t="s">
        <v>79</v>
      </c>
      <c r="AY167" s="18" t="s">
        <v>115</v>
      </c>
      <c r="BE167" s="173">
        <f>IF(N167="základní",J167,0)</f>
        <v>282000</v>
      </c>
      <c r="BF167" s="173">
        <f>IF(N167="snížená",J167,0)</f>
        <v>0</v>
      </c>
      <c r="BG167" s="173">
        <f>IF(N167="zákl. přenesená",J167,0)</f>
        <v>0</v>
      </c>
      <c r="BH167" s="173">
        <f>IF(N167="sníž. přenesená",J167,0)</f>
        <v>0</v>
      </c>
      <c r="BI167" s="173">
        <f>IF(N167="nulová",J167,0)</f>
        <v>0</v>
      </c>
      <c r="BJ167" s="18" t="s">
        <v>75</v>
      </c>
      <c r="BK167" s="173">
        <f>ROUND(I167*H167,2)</f>
        <v>282000</v>
      </c>
      <c r="BL167" s="18" t="s">
        <v>121</v>
      </c>
      <c r="BM167" s="172" t="s">
        <v>191</v>
      </c>
    </row>
    <row r="168" s="2" customFormat="1">
      <c r="A168" s="31"/>
      <c r="B168" s="32"/>
      <c r="C168" s="31"/>
      <c r="D168" s="174" t="s">
        <v>125</v>
      </c>
      <c r="E168" s="31"/>
      <c r="F168" s="178" t="s">
        <v>192</v>
      </c>
      <c r="G168" s="31"/>
      <c r="H168" s="31"/>
      <c r="I168" s="31"/>
      <c r="J168" s="31"/>
      <c r="K168" s="31"/>
      <c r="L168" s="32"/>
      <c r="M168" s="176"/>
      <c r="N168" s="177"/>
      <c r="O168" s="69"/>
      <c r="P168" s="69"/>
      <c r="Q168" s="69"/>
      <c r="R168" s="69"/>
      <c r="S168" s="69"/>
      <c r="T168" s="70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8" t="s">
        <v>125</v>
      </c>
      <c r="AU168" s="18" t="s">
        <v>79</v>
      </c>
    </row>
    <row r="169" s="2" customFormat="1" ht="16.5" customHeight="1">
      <c r="A169" s="31"/>
      <c r="B169" s="161"/>
      <c r="C169" s="179" t="s">
        <v>193</v>
      </c>
      <c r="D169" s="179" t="s">
        <v>133</v>
      </c>
      <c r="E169" s="180" t="s">
        <v>194</v>
      </c>
      <c r="F169" s="181" t="s">
        <v>195</v>
      </c>
      <c r="G169" s="182" t="s">
        <v>136</v>
      </c>
      <c r="H169" s="183">
        <v>1</v>
      </c>
      <c r="I169" s="184">
        <v>57000</v>
      </c>
      <c r="J169" s="184">
        <f>ROUND(I169*H169,2)</f>
        <v>57000</v>
      </c>
      <c r="K169" s="181" t="s">
        <v>1</v>
      </c>
      <c r="L169" s="185"/>
      <c r="M169" s="186" t="s">
        <v>1</v>
      </c>
      <c r="N169" s="187" t="s">
        <v>35</v>
      </c>
      <c r="O169" s="170">
        <v>0</v>
      </c>
      <c r="P169" s="170">
        <f>O169*H169</f>
        <v>0</v>
      </c>
      <c r="Q169" s="170">
        <v>2.8999999999999999</v>
      </c>
      <c r="R169" s="170">
        <f>Q169*H169</f>
        <v>2.8999999999999999</v>
      </c>
      <c r="S169" s="170">
        <v>0</v>
      </c>
      <c r="T169" s="17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2" t="s">
        <v>137</v>
      </c>
      <c r="AT169" s="172" t="s">
        <v>133</v>
      </c>
      <c r="AU169" s="172" t="s">
        <v>79</v>
      </c>
      <c r="AY169" s="18" t="s">
        <v>115</v>
      </c>
      <c r="BE169" s="173">
        <f>IF(N169="základní",J169,0)</f>
        <v>57000</v>
      </c>
      <c r="BF169" s="173">
        <f>IF(N169="snížená",J169,0)</f>
        <v>0</v>
      </c>
      <c r="BG169" s="173">
        <f>IF(N169="zákl. přenesená",J169,0)</f>
        <v>0</v>
      </c>
      <c r="BH169" s="173">
        <f>IF(N169="sníž. přenesená",J169,0)</f>
        <v>0</v>
      </c>
      <c r="BI169" s="173">
        <f>IF(N169="nulová",J169,0)</f>
        <v>0</v>
      </c>
      <c r="BJ169" s="18" t="s">
        <v>75</v>
      </c>
      <c r="BK169" s="173">
        <f>ROUND(I169*H169,2)</f>
        <v>57000</v>
      </c>
      <c r="BL169" s="18" t="s">
        <v>121</v>
      </c>
      <c r="BM169" s="172" t="s">
        <v>196</v>
      </c>
    </row>
    <row r="170" s="2" customFormat="1">
      <c r="A170" s="31"/>
      <c r="B170" s="32"/>
      <c r="C170" s="31"/>
      <c r="D170" s="174" t="s">
        <v>123</v>
      </c>
      <c r="E170" s="31"/>
      <c r="F170" s="175" t="s">
        <v>197</v>
      </c>
      <c r="G170" s="31"/>
      <c r="H170" s="31"/>
      <c r="I170" s="31"/>
      <c r="J170" s="31"/>
      <c r="K170" s="31"/>
      <c r="L170" s="32"/>
      <c r="M170" s="176"/>
      <c r="N170" s="177"/>
      <c r="O170" s="69"/>
      <c r="P170" s="69"/>
      <c r="Q170" s="69"/>
      <c r="R170" s="69"/>
      <c r="S170" s="69"/>
      <c r="T170" s="70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8" t="s">
        <v>123</v>
      </c>
      <c r="AU170" s="18" t="s">
        <v>79</v>
      </c>
    </row>
    <row r="171" s="2" customFormat="1">
      <c r="A171" s="31"/>
      <c r="B171" s="32"/>
      <c r="C171" s="31"/>
      <c r="D171" s="174" t="s">
        <v>125</v>
      </c>
      <c r="E171" s="31"/>
      <c r="F171" s="178" t="s">
        <v>198</v>
      </c>
      <c r="G171" s="31"/>
      <c r="H171" s="31"/>
      <c r="I171" s="31"/>
      <c r="J171" s="31"/>
      <c r="K171" s="31"/>
      <c r="L171" s="32"/>
      <c r="M171" s="176"/>
      <c r="N171" s="177"/>
      <c r="O171" s="69"/>
      <c r="P171" s="69"/>
      <c r="Q171" s="69"/>
      <c r="R171" s="69"/>
      <c r="S171" s="69"/>
      <c r="T171" s="70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8" t="s">
        <v>125</v>
      </c>
      <c r="AU171" s="18" t="s">
        <v>79</v>
      </c>
    </row>
    <row r="172" s="2" customFormat="1" ht="16.5" customHeight="1">
      <c r="A172" s="31"/>
      <c r="B172" s="161"/>
      <c r="C172" s="179" t="s">
        <v>199</v>
      </c>
      <c r="D172" s="179" t="s">
        <v>133</v>
      </c>
      <c r="E172" s="180" t="s">
        <v>200</v>
      </c>
      <c r="F172" s="181" t="s">
        <v>201</v>
      </c>
      <c r="G172" s="182" t="s">
        <v>136</v>
      </c>
      <c r="H172" s="183">
        <v>1</v>
      </c>
      <c r="I172" s="184">
        <v>47000</v>
      </c>
      <c r="J172" s="184">
        <f>ROUND(I172*H172,2)</f>
        <v>47000</v>
      </c>
      <c r="K172" s="181" t="s">
        <v>1</v>
      </c>
      <c r="L172" s="185"/>
      <c r="M172" s="186" t="s">
        <v>1</v>
      </c>
      <c r="N172" s="187" t="s">
        <v>35</v>
      </c>
      <c r="O172" s="170">
        <v>0</v>
      </c>
      <c r="P172" s="170">
        <f>O172*H172</f>
        <v>0</v>
      </c>
      <c r="Q172" s="170">
        <v>2.8999999999999999</v>
      </c>
      <c r="R172" s="170">
        <f>Q172*H172</f>
        <v>2.8999999999999999</v>
      </c>
      <c r="S172" s="170">
        <v>0</v>
      </c>
      <c r="T172" s="17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72" t="s">
        <v>137</v>
      </c>
      <c r="AT172" s="172" t="s">
        <v>133</v>
      </c>
      <c r="AU172" s="172" t="s">
        <v>79</v>
      </c>
      <c r="AY172" s="18" t="s">
        <v>115</v>
      </c>
      <c r="BE172" s="173">
        <f>IF(N172="základní",J172,0)</f>
        <v>47000</v>
      </c>
      <c r="BF172" s="173">
        <f>IF(N172="snížená",J172,0)</f>
        <v>0</v>
      </c>
      <c r="BG172" s="173">
        <f>IF(N172="zákl. přenesená",J172,0)</f>
        <v>0</v>
      </c>
      <c r="BH172" s="173">
        <f>IF(N172="sníž. přenesená",J172,0)</f>
        <v>0</v>
      </c>
      <c r="BI172" s="173">
        <f>IF(N172="nulová",J172,0)</f>
        <v>0</v>
      </c>
      <c r="BJ172" s="18" t="s">
        <v>75</v>
      </c>
      <c r="BK172" s="173">
        <f>ROUND(I172*H172,2)</f>
        <v>47000</v>
      </c>
      <c r="BL172" s="18" t="s">
        <v>121</v>
      </c>
      <c r="BM172" s="172" t="s">
        <v>202</v>
      </c>
    </row>
    <row r="173" s="2" customFormat="1">
      <c r="A173" s="31"/>
      <c r="B173" s="32"/>
      <c r="C173" s="31"/>
      <c r="D173" s="174" t="s">
        <v>123</v>
      </c>
      <c r="E173" s="31"/>
      <c r="F173" s="175" t="s">
        <v>197</v>
      </c>
      <c r="G173" s="31"/>
      <c r="H173" s="31"/>
      <c r="I173" s="31"/>
      <c r="J173" s="31"/>
      <c r="K173" s="31"/>
      <c r="L173" s="32"/>
      <c r="M173" s="176"/>
      <c r="N173" s="177"/>
      <c r="O173" s="69"/>
      <c r="P173" s="69"/>
      <c r="Q173" s="69"/>
      <c r="R173" s="69"/>
      <c r="S173" s="69"/>
      <c r="T173" s="70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8" t="s">
        <v>123</v>
      </c>
      <c r="AU173" s="18" t="s">
        <v>79</v>
      </c>
    </row>
    <row r="174" s="2" customFormat="1">
      <c r="A174" s="31"/>
      <c r="B174" s="32"/>
      <c r="C174" s="31"/>
      <c r="D174" s="174" t="s">
        <v>125</v>
      </c>
      <c r="E174" s="31"/>
      <c r="F174" s="178" t="s">
        <v>203</v>
      </c>
      <c r="G174" s="31"/>
      <c r="H174" s="31"/>
      <c r="I174" s="31"/>
      <c r="J174" s="31"/>
      <c r="K174" s="31"/>
      <c r="L174" s="32"/>
      <c r="M174" s="176"/>
      <c r="N174" s="177"/>
      <c r="O174" s="69"/>
      <c r="P174" s="69"/>
      <c r="Q174" s="69"/>
      <c r="R174" s="69"/>
      <c r="S174" s="69"/>
      <c r="T174" s="70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8" t="s">
        <v>125</v>
      </c>
      <c r="AU174" s="18" t="s">
        <v>79</v>
      </c>
    </row>
    <row r="175" s="2" customFormat="1" ht="16.5" customHeight="1">
      <c r="A175" s="31"/>
      <c r="B175" s="161"/>
      <c r="C175" s="179" t="s">
        <v>204</v>
      </c>
      <c r="D175" s="179" t="s">
        <v>133</v>
      </c>
      <c r="E175" s="180" t="s">
        <v>205</v>
      </c>
      <c r="F175" s="181" t="s">
        <v>206</v>
      </c>
      <c r="G175" s="182" t="s">
        <v>207</v>
      </c>
      <c r="H175" s="183">
        <v>3</v>
      </c>
      <c r="I175" s="184">
        <v>63700</v>
      </c>
      <c r="J175" s="184">
        <f>ROUND(I175*H175,2)</f>
        <v>191100</v>
      </c>
      <c r="K175" s="181" t="s">
        <v>1</v>
      </c>
      <c r="L175" s="185"/>
      <c r="M175" s="186" t="s">
        <v>1</v>
      </c>
      <c r="N175" s="187" t="s">
        <v>35</v>
      </c>
      <c r="O175" s="170">
        <v>0</v>
      </c>
      <c r="P175" s="170">
        <f>O175*H175</f>
        <v>0</v>
      </c>
      <c r="Q175" s="170">
        <v>3.75</v>
      </c>
      <c r="R175" s="170">
        <f>Q175*H175</f>
        <v>11.25</v>
      </c>
      <c r="S175" s="170">
        <v>0</v>
      </c>
      <c r="T175" s="17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2" t="s">
        <v>137</v>
      </c>
      <c r="AT175" s="172" t="s">
        <v>133</v>
      </c>
      <c r="AU175" s="172" t="s">
        <v>79</v>
      </c>
      <c r="AY175" s="18" t="s">
        <v>115</v>
      </c>
      <c r="BE175" s="173">
        <f>IF(N175="základní",J175,0)</f>
        <v>191100</v>
      </c>
      <c r="BF175" s="173">
        <f>IF(N175="snížená",J175,0)</f>
        <v>0</v>
      </c>
      <c r="BG175" s="173">
        <f>IF(N175="zákl. přenesená",J175,0)</f>
        <v>0</v>
      </c>
      <c r="BH175" s="173">
        <f>IF(N175="sníž. přenesená",J175,0)</f>
        <v>0</v>
      </c>
      <c r="BI175" s="173">
        <f>IF(N175="nulová",J175,0)</f>
        <v>0</v>
      </c>
      <c r="BJ175" s="18" t="s">
        <v>75</v>
      </c>
      <c r="BK175" s="173">
        <f>ROUND(I175*H175,2)</f>
        <v>191100</v>
      </c>
      <c r="BL175" s="18" t="s">
        <v>121</v>
      </c>
      <c r="BM175" s="172" t="s">
        <v>208</v>
      </c>
    </row>
    <row r="176" s="2" customFormat="1">
      <c r="A176" s="31"/>
      <c r="B176" s="32"/>
      <c r="C176" s="31"/>
      <c r="D176" s="174" t="s">
        <v>125</v>
      </c>
      <c r="E176" s="31"/>
      <c r="F176" s="178" t="s">
        <v>209</v>
      </c>
      <c r="G176" s="31"/>
      <c r="H176" s="31"/>
      <c r="I176" s="31"/>
      <c r="J176" s="31"/>
      <c r="K176" s="31"/>
      <c r="L176" s="32"/>
      <c r="M176" s="176"/>
      <c r="N176" s="177"/>
      <c r="O176" s="69"/>
      <c r="P176" s="69"/>
      <c r="Q176" s="69"/>
      <c r="R176" s="69"/>
      <c r="S176" s="69"/>
      <c r="T176" s="70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8" t="s">
        <v>125</v>
      </c>
      <c r="AU176" s="18" t="s">
        <v>79</v>
      </c>
    </row>
    <row r="177" s="2" customFormat="1" ht="16.5" customHeight="1">
      <c r="A177" s="31"/>
      <c r="B177" s="161"/>
      <c r="C177" s="179" t="s">
        <v>210</v>
      </c>
      <c r="D177" s="179" t="s">
        <v>133</v>
      </c>
      <c r="E177" s="180" t="s">
        <v>211</v>
      </c>
      <c r="F177" s="181" t="s">
        <v>212</v>
      </c>
      <c r="G177" s="182" t="s">
        <v>207</v>
      </c>
      <c r="H177" s="183">
        <v>3</v>
      </c>
      <c r="I177" s="184">
        <v>84700</v>
      </c>
      <c r="J177" s="184">
        <f>ROUND(I177*H177,2)</f>
        <v>254100</v>
      </c>
      <c r="K177" s="181" t="s">
        <v>1</v>
      </c>
      <c r="L177" s="185"/>
      <c r="M177" s="186" t="s">
        <v>1</v>
      </c>
      <c r="N177" s="187" t="s">
        <v>35</v>
      </c>
      <c r="O177" s="170">
        <v>0</v>
      </c>
      <c r="P177" s="170">
        <f>O177*H177</f>
        <v>0</v>
      </c>
      <c r="Q177" s="170">
        <v>5.625</v>
      </c>
      <c r="R177" s="170">
        <f>Q177*H177</f>
        <v>16.875</v>
      </c>
      <c r="S177" s="170">
        <v>0</v>
      </c>
      <c r="T177" s="17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72" t="s">
        <v>137</v>
      </c>
      <c r="AT177" s="172" t="s">
        <v>133</v>
      </c>
      <c r="AU177" s="172" t="s">
        <v>79</v>
      </c>
      <c r="AY177" s="18" t="s">
        <v>115</v>
      </c>
      <c r="BE177" s="173">
        <f>IF(N177="základní",J177,0)</f>
        <v>254100</v>
      </c>
      <c r="BF177" s="173">
        <f>IF(N177="snížená",J177,0)</f>
        <v>0</v>
      </c>
      <c r="BG177" s="173">
        <f>IF(N177="zákl. přenesená",J177,0)</f>
        <v>0</v>
      </c>
      <c r="BH177" s="173">
        <f>IF(N177="sníž. přenesená",J177,0)</f>
        <v>0</v>
      </c>
      <c r="BI177" s="173">
        <f>IF(N177="nulová",J177,0)</f>
        <v>0</v>
      </c>
      <c r="BJ177" s="18" t="s">
        <v>75</v>
      </c>
      <c r="BK177" s="173">
        <f>ROUND(I177*H177,2)</f>
        <v>254100</v>
      </c>
      <c r="BL177" s="18" t="s">
        <v>121</v>
      </c>
      <c r="BM177" s="172" t="s">
        <v>213</v>
      </c>
    </row>
    <row r="178" s="2" customFormat="1">
      <c r="A178" s="31"/>
      <c r="B178" s="32"/>
      <c r="C178" s="31"/>
      <c r="D178" s="174" t="s">
        <v>125</v>
      </c>
      <c r="E178" s="31"/>
      <c r="F178" s="178" t="s">
        <v>209</v>
      </c>
      <c r="G178" s="31"/>
      <c r="H178" s="31"/>
      <c r="I178" s="31"/>
      <c r="J178" s="31"/>
      <c r="K178" s="31"/>
      <c r="L178" s="32"/>
      <c r="M178" s="176"/>
      <c r="N178" s="177"/>
      <c r="O178" s="69"/>
      <c r="P178" s="69"/>
      <c r="Q178" s="69"/>
      <c r="R178" s="69"/>
      <c r="S178" s="69"/>
      <c r="T178" s="70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T178" s="18" t="s">
        <v>125</v>
      </c>
      <c r="AU178" s="18" t="s">
        <v>79</v>
      </c>
    </row>
    <row r="179" s="2" customFormat="1" ht="24.15" customHeight="1">
      <c r="A179" s="31"/>
      <c r="B179" s="161"/>
      <c r="C179" s="179" t="s">
        <v>214</v>
      </c>
      <c r="D179" s="179" t="s">
        <v>133</v>
      </c>
      <c r="E179" s="180" t="s">
        <v>215</v>
      </c>
      <c r="F179" s="181" t="s">
        <v>216</v>
      </c>
      <c r="G179" s="182" t="s">
        <v>207</v>
      </c>
      <c r="H179" s="183">
        <v>1</v>
      </c>
      <c r="I179" s="184">
        <v>84700</v>
      </c>
      <c r="J179" s="184">
        <f>ROUND(I179*H179,2)</f>
        <v>84700</v>
      </c>
      <c r="K179" s="181" t="s">
        <v>1</v>
      </c>
      <c r="L179" s="185"/>
      <c r="M179" s="186" t="s">
        <v>1</v>
      </c>
      <c r="N179" s="187" t="s">
        <v>35</v>
      </c>
      <c r="O179" s="170">
        <v>0</v>
      </c>
      <c r="P179" s="170">
        <f>O179*H179</f>
        <v>0</v>
      </c>
      <c r="Q179" s="170">
        <v>6.5</v>
      </c>
      <c r="R179" s="170">
        <f>Q179*H179</f>
        <v>6.5</v>
      </c>
      <c r="S179" s="170">
        <v>0</v>
      </c>
      <c r="T179" s="17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72" t="s">
        <v>137</v>
      </c>
      <c r="AT179" s="172" t="s">
        <v>133</v>
      </c>
      <c r="AU179" s="172" t="s">
        <v>79</v>
      </c>
      <c r="AY179" s="18" t="s">
        <v>115</v>
      </c>
      <c r="BE179" s="173">
        <f>IF(N179="základní",J179,0)</f>
        <v>84700</v>
      </c>
      <c r="BF179" s="173">
        <f>IF(N179="snížená",J179,0)</f>
        <v>0</v>
      </c>
      <c r="BG179" s="173">
        <f>IF(N179="zákl. přenesená",J179,0)</f>
        <v>0</v>
      </c>
      <c r="BH179" s="173">
        <f>IF(N179="sníž. přenesená",J179,0)</f>
        <v>0</v>
      </c>
      <c r="BI179" s="173">
        <f>IF(N179="nulová",J179,0)</f>
        <v>0</v>
      </c>
      <c r="BJ179" s="18" t="s">
        <v>75</v>
      </c>
      <c r="BK179" s="173">
        <f>ROUND(I179*H179,2)</f>
        <v>84700</v>
      </c>
      <c r="BL179" s="18" t="s">
        <v>121</v>
      </c>
      <c r="BM179" s="172" t="s">
        <v>217</v>
      </c>
    </row>
    <row r="180" s="2" customFormat="1">
      <c r="A180" s="31"/>
      <c r="B180" s="32"/>
      <c r="C180" s="31"/>
      <c r="D180" s="174" t="s">
        <v>125</v>
      </c>
      <c r="E180" s="31"/>
      <c r="F180" s="178" t="s">
        <v>209</v>
      </c>
      <c r="G180" s="31"/>
      <c r="H180" s="31"/>
      <c r="I180" s="31"/>
      <c r="J180" s="31"/>
      <c r="K180" s="31"/>
      <c r="L180" s="32"/>
      <c r="M180" s="176"/>
      <c r="N180" s="177"/>
      <c r="O180" s="69"/>
      <c r="P180" s="69"/>
      <c r="Q180" s="69"/>
      <c r="R180" s="69"/>
      <c r="S180" s="69"/>
      <c r="T180" s="70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T180" s="18" t="s">
        <v>125</v>
      </c>
      <c r="AU180" s="18" t="s">
        <v>79</v>
      </c>
    </row>
    <row r="181" s="2" customFormat="1" ht="21.75" customHeight="1">
      <c r="A181" s="31"/>
      <c r="B181" s="161"/>
      <c r="C181" s="179" t="s">
        <v>218</v>
      </c>
      <c r="D181" s="179" t="s">
        <v>133</v>
      </c>
      <c r="E181" s="180" t="s">
        <v>219</v>
      </c>
      <c r="F181" s="181" t="s">
        <v>220</v>
      </c>
      <c r="G181" s="182" t="s">
        <v>136</v>
      </c>
      <c r="H181" s="183">
        <v>13</v>
      </c>
      <c r="I181" s="184">
        <v>91100</v>
      </c>
      <c r="J181" s="184">
        <f>ROUND(I181*H181,2)</f>
        <v>1184300</v>
      </c>
      <c r="K181" s="181" t="s">
        <v>1</v>
      </c>
      <c r="L181" s="185"/>
      <c r="M181" s="186" t="s">
        <v>1</v>
      </c>
      <c r="N181" s="187" t="s">
        <v>35</v>
      </c>
      <c r="O181" s="170">
        <v>0</v>
      </c>
      <c r="P181" s="170">
        <f>O181*H181</f>
        <v>0</v>
      </c>
      <c r="Q181" s="170">
        <v>6.7999999999999998</v>
      </c>
      <c r="R181" s="170">
        <f>Q181*H181</f>
        <v>88.399999999999991</v>
      </c>
      <c r="S181" s="170">
        <v>0</v>
      </c>
      <c r="T181" s="17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2" t="s">
        <v>137</v>
      </c>
      <c r="AT181" s="172" t="s">
        <v>133</v>
      </c>
      <c r="AU181" s="172" t="s">
        <v>79</v>
      </c>
      <c r="AY181" s="18" t="s">
        <v>115</v>
      </c>
      <c r="BE181" s="173">
        <f>IF(N181="základní",J181,0)</f>
        <v>1184300</v>
      </c>
      <c r="BF181" s="173">
        <f>IF(N181="snížená",J181,0)</f>
        <v>0</v>
      </c>
      <c r="BG181" s="173">
        <f>IF(N181="zákl. přenesená",J181,0)</f>
        <v>0</v>
      </c>
      <c r="BH181" s="173">
        <f>IF(N181="sníž. přenesená",J181,0)</f>
        <v>0</v>
      </c>
      <c r="BI181" s="173">
        <f>IF(N181="nulová",J181,0)</f>
        <v>0</v>
      </c>
      <c r="BJ181" s="18" t="s">
        <v>75</v>
      </c>
      <c r="BK181" s="173">
        <f>ROUND(I181*H181,2)</f>
        <v>1184300</v>
      </c>
      <c r="BL181" s="18" t="s">
        <v>121</v>
      </c>
      <c r="BM181" s="172" t="s">
        <v>221</v>
      </c>
    </row>
    <row r="182" s="2" customFormat="1">
      <c r="A182" s="31"/>
      <c r="B182" s="32"/>
      <c r="C182" s="31"/>
      <c r="D182" s="174" t="s">
        <v>123</v>
      </c>
      <c r="E182" s="31"/>
      <c r="F182" s="175" t="s">
        <v>222</v>
      </c>
      <c r="G182" s="31"/>
      <c r="H182" s="31"/>
      <c r="I182" s="31"/>
      <c r="J182" s="31"/>
      <c r="K182" s="31"/>
      <c r="L182" s="32"/>
      <c r="M182" s="176"/>
      <c r="N182" s="177"/>
      <c r="O182" s="69"/>
      <c r="P182" s="69"/>
      <c r="Q182" s="69"/>
      <c r="R182" s="69"/>
      <c r="S182" s="69"/>
      <c r="T182" s="70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8" t="s">
        <v>123</v>
      </c>
      <c r="AU182" s="18" t="s">
        <v>79</v>
      </c>
    </row>
    <row r="183" s="2" customFormat="1">
      <c r="A183" s="31"/>
      <c r="B183" s="32"/>
      <c r="C183" s="31"/>
      <c r="D183" s="174" t="s">
        <v>125</v>
      </c>
      <c r="E183" s="31"/>
      <c r="F183" s="178" t="s">
        <v>209</v>
      </c>
      <c r="G183" s="31"/>
      <c r="H183" s="31"/>
      <c r="I183" s="31"/>
      <c r="J183" s="31"/>
      <c r="K183" s="31"/>
      <c r="L183" s="32"/>
      <c r="M183" s="176"/>
      <c r="N183" s="177"/>
      <c r="O183" s="69"/>
      <c r="P183" s="69"/>
      <c r="Q183" s="69"/>
      <c r="R183" s="69"/>
      <c r="S183" s="69"/>
      <c r="T183" s="70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8" t="s">
        <v>125</v>
      </c>
      <c r="AU183" s="18" t="s">
        <v>79</v>
      </c>
    </row>
    <row r="184" s="2" customFormat="1" ht="21.75" customHeight="1">
      <c r="A184" s="31"/>
      <c r="B184" s="161"/>
      <c r="C184" s="179" t="s">
        <v>223</v>
      </c>
      <c r="D184" s="179" t="s">
        <v>133</v>
      </c>
      <c r="E184" s="180" t="s">
        <v>224</v>
      </c>
      <c r="F184" s="181" t="s">
        <v>225</v>
      </c>
      <c r="G184" s="182" t="s">
        <v>136</v>
      </c>
      <c r="H184" s="183">
        <v>1</v>
      </c>
      <c r="I184" s="184">
        <v>109100</v>
      </c>
      <c r="J184" s="184">
        <f>ROUND(I184*H184,2)</f>
        <v>109100</v>
      </c>
      <c r="K184" s="181" t="s">
        <v>1</v>
      </c>
      <c r="L184" s="185"/>
      <c r="M184" s="186" t="s">
        <v>1</v>
      </c>
      <c r="N184" s="187" t="s">
        <v>35</v>
      </c>
      <c r="O184" s="170">
        <v>0</v>
      </c>
      <c r="P184" s="170">
        <f>O184*H184</f>
        <v>0</v>
      </c>
      <c r="Q184" s="170">
        <v>5.3600000000000003</v>
      </c>
      <c r="R184" s="170">
        <f>Q184*H184</f>
        <v>5.3600000000000003</v>
      </c>
      <c r="S184" s="170">
        <v>0</v>
      </c>
      <c r="T184" s="17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2" t="s">
        <v>137</v>
      </c>
      <c r="AT184" s="172" t="s">
        <v>133</v>
      </c>
      <c r="AU184" s="172" t="s">
        <v>79</v>
      </c>
      <c r="AY184" s="18" t="s">
        <v>115</v>
      </c>
      <c r="BE184" s="173">
        <f>IF(N184="základní",J184,0)</f>
        <v>109100</v>
      </c>
      <c r="BF184" s="173">
        <f>IF(N184="snížená",J184,0)</f>
        <v>0</v>
      </c>
      <c r="BG184" s="173">
        <f>IF(N184="zákl. přenesená",J184,0)</f>
        <v>0</v>
      </c>
      <c r="BH184" s="173">
        <f>IF(N184="sníž. přenesená",J184,0)</f>
        <v>0</v>
      </c>
      <c r="BI184" s="173">
        <f>IF(N184="nulová",J184,0)</f>
        <v>0</v>
      </c>
      <c r="BJ184" s="18" t="s">
        <v>75</v>
      </c>
      <c r="BK184" s="173">
        <f>ROUND(I184*H184,2)</f>
        <v>109100</v>
      </c>
      <c r="BL184" s="18" t="s">
        <v>121</v>
      </c>
      <c r="BM184" s="172" t="s">
        <v>226</v>
      </c>
    </row>
    <row r="185" s="2" customFormat="1">
      <c r="A185" s="31"/>
      <c r="B185" s="32"/>
      <c r="C185" s="31"/>
      <c r="D185" s="174" t="s">
        <v>123</v>
      </c>
      <c r="E185" s="31"/>
      <c r="F185" s="175" t="s">
        <v>227</v>
      </c>
      <c r="G185" s="31"/>
      <c r="H185" s="31"/>
      <c r="I185" s="31"/>
      <c r="J185" s="31"/>
      <c r="K185" s="31"/>
      <c r="L185" s="32"/>
      <c r="M185" s="176"/>
      <c r="N185" s="177"/>
      <c r="O185" s="69"/>
      <c r="P185" s="69"/>
      <c r="Q185" s="69"/>
      <c r="R185" s="69"/>
      <c r="S185" s="69"/>
      <c r="T185" s="70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8" t="s">
        <v>123</v>
      </c>
      <c r="AU185" s="18" t="s">
        <v>79</v>
      </c>
    </row>
    <row r="186" s="2" customFormat="1">
      <c r="A186" s="31"/>
      <c r="B186" s="32"/>
      <c r="C186" s="31"/>
      <c r="D186" s="174" t="s">
        <v>125</v>
      </c>
      <c r="E186" s="31"/>
      <c r="F186" s="178" t="s">
        <v>228</v>
      </c>
      <c r="G186" s="31"/>
      <c r="H186" s="31"/>
      <c r="I186" s="31"/>
      <c r="J186" s="31"/>
      <c r="K186" s="31"/>
      <c r="L186" s="32"/>
      <c r="M186" s="176"/>
      <c r="N186" s="177"/>
      <c r="O186" s="69"/>
      <c r="P186" s="69"/>
      <c r="Q186" s="69"/>
      <c r="R186" s="69"/>
      <c r="S186" s="69"/>
      <c r="T186" s="70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T186" s="18" t="s">
        <v>125</v>
      </c>
      <c r="AU186" s="18" t="s">
        <v>79</v>
      </c>
    </row>
    <row r="187" s="2" customFormat="1" ht="21.75" customHeight="1">
      <c r="A187" s="31"/>
      <c r="B187" s="161"/>
      <c r="C187" s="179" t="s">
        <v>7</v>
      </c>
      <c r="D187" s="179" t="s">
        <v>133</v>
      </c>
      <c r="E187" s="180" t="s">
        <v>229</v>
      </c>
      <c r="F187" s="181" t="s">
        <v>230</v>
      </c>
      <c r="G187" s="182" t="s">
        <v>136</v>
      </c>
      <c r="H187" s="183">
        <v>1</v>
      </c>
      <c r="I187" s="184">
        <v>109100</v>
      </c>
      <c r="J187" s="184">
        <f>ROUND(I187*H187,2)</f>
        <v>109100</v>
      </c>
      <c r="K187" s="181" t="s">
        <v>1</v>
      </c>
      <c r="L187" s="185"/>
      <c r="M187" s="186" t="s">
        <v>1</v>
      </c>
      <c r="N187" s="187" t="s">
        <v>35</v>
      </c>
      <c r="O187" s="170">
        <v>0</v>
      </c>
      <c r="P187" s="170">
        <f>O187*H187</f>
        <v>0</v>
      </c>
      <c r="Q187" s="170">
        <v>5.3600000000000003</v>
      </c>
      <c r="R187" s="170">
        <f>Q187*H187</f>
        <v>5.3600000000000003</v>
      </c>
      <c r="S187" s="170">
        <v>0</v>
      </c>
      <c r="T187" s="17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72" t="s">
        <v>137</v>
      </c>
      <c r="AT187" s="172" t="s">
        <v>133</v>
      </c>
      <c r="AU187" s="172" t="s">
        <v>79</v>
      </c>
      <c r="AY187" s="18" t="s">
        <v>115</v>
      </c>
      <c r="BE187" s="173">
        <f>IF(N187="základní",J187,0)</f>
        <v>109100</v>
      </c>
      <c r="BF187" s="173">
        <f>IF(N187="snížená",J187,0)</f>
        <v>0</v>
      </c>
      <c r="BG187" s="173">
        <f>IF(N187="zákl. přenesená",J187,0)</f>
        <v>0</v>
      </c>
      <c r="BH187" s="173">
        <f>IF(N187="sníž. přenesená",J187,0)</f>
        <v>0</v>
      </c>
      <c r="BI187" s="173">
        <f>IF(N187="nulová",J187,0)</f>
        <v>0</v>
      </c>
      <c r="BJ187" s="18" t="s">
        <v>75</v>
      </c>
      <c r="BK187" s="173">
        <f>ROUND(I187*H187,2)</f>
        <v>109100</v>
      </c>
      <c r="BL187" s="18" t="s">
        <v>121</v>
      </c>
      <c r="BM187" s="172" t="s">
        <v>231</v>
      </c>
    </row>
    <row r="188" s="2" customFormat="1">
      <c r="A188" s="31"/>
      <c r="B188" s="32"/>
      <c r="C188" s="31"/>
      <c r="D188" s="174" t="s">
        <v>123</v>
      </c>
      <c r="E188" s="31"/>
      <c r="F188" s="175" t="s">
        <v>227</v>
      </c>
      <c r="G188" s="31"/>
      <c r="H188" s="31"/>
      <c r="I188" s="31"/>
      <c r="J188" s="31"/>
      <c r="K188" s="31"/>
      <c r="L188" s="32"/>
      <c r="M188" s="176"/>
      <c r="N188" s="177"/>
      <c r="O188" s="69"/>
      <c r="P188" s="69"/>
      <c r="Q188" s="69"/>
      <c r="R188" s="69"/>
      <c r="S188" s="69"/>
      <c r="T188" s="70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8" t="s">
        <v>123</v>
      </c>
      <c r="AU188" s="18" t="s">
        <v>79</v>
      </c>
    </row>
    <row r="189" s="2" customFormat="1">
      <c r="A189" s="31"/>
      <c r="B189" s="32"/>
      <c r="C189" s="31"/>
      <c r="D189" s="174" t="s">
        <v>125</v>
      </c>
      <c r="E189" s="31"/>
      <c r="F189" s="178" t="s">
        <v>228</v>
      </c>
      <c r="G189" s="31"/>
      <c r="H189" s="31"/>
      <c r="I189" s="31"/>
      <c r="J189" s="31"/>
      <c r="K189" s="31"/>
      <c r="L189" s="32"/>
      <c r="M189" s="176"/>
      <c r="N189" s="177"/>
      <c r="O189" s="69"/>
      <c r="P189" s="69"/>
      <c r="Q189" s="69"/>
      <c r="R189" s="69"/>
      <c r="S189" s="69"/>
      <c r="T189" s="70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8" t="s">
        <v>125</v>
      </c>
      <c r="AU189" s="18" t="s">
        <v>79</v>
      </c>
    </row>
    <row r="190" s="2" customFormat="1" ht="16.5" customHeight="1">
      <c r="A190" s="31"/>
      <c r="B190" s="161"/>
      <c r="C190" s="162" t="s">
        <v>232</v>
      </c>
      <c r="D190" s="162" t="s">
        <v>117</v>
      </c>
      <c r="E190" s="163" t="s">
        <v>233</v>
      </c>
      <c r="F190" s="164" t="s">
        <v>234</v>
      </c>
      <c r="G190" s="165" t="s">
        <v>136</v>
      </c>
      <c r="H190" s="166">
        <v>7</v>
      </c>
      <c r="I190" s="167">
        <v>85700</v>
      </c>
      <c r="J190" s="167">
        <f>ROUND(I190*H190,2)</f>
        <v>599900</v>
      </c>
      <c r="K190" s="164" t="s">
        <v>1</v>
      </c>
      <c r="L190" s="32"/>
      <c r="M190" s="168" t="s">
        <v>1</v>
      </c>
      <c r="N190" s="169" t="s">
        <v>35</v>
      </c>
      <c r="O190" s="170">
        <v>1.016</v>
      </c>
      <c r="P190" s="170">
        <f>O190*H190</f>
        <v>7.1120000000000001</v>
      </c>
      <c r="Q190" s="170">
        <v>0</v>
      </c>
      <c r="R190" s="170">
        <f>Q190*H190</f>
        <v>0</v>
      </c>
      <c r="S190" s="170">
        <v>0</v>
      </c>
      <c r="T190" s="17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72" t="s">
        <v>121</v>
      </c>
      <c r="AT190" s="172" t="s">
        <v>117</v>
      </c>
      <c r="AU190" s="172" t="s">
        <v>79</v>
      </c>
      <c r="AY190" s="18" t="s">
        <v>115</v>
      </c>
      <c r="BE190" s="173">
        <f>IF(N190="základní",J190,0)</f>
        <v>599900</v>
      </c>
      <c r="BF190" s="173">
        <f>IF(N190="snížená",J190,0)</f>
        <v>0</v>
      </c>
      <c r="BG190" s="173">
        <f>IF(N190="zákl. přenesená",J190,0)</f>
        <v>0</v>
      </c>
      <c r="BH190" s="173">
        <f>IF(N190="sníž. přenesená",J190,0)</f>
        <v>0</v>
      </c>
      <c r="BI190" s="173">
        <f>IF(N190="nulová",J190,0)</f>
        <v>0</v>
      </c>
      <c r="BJ190" s="18" t="s">
        <v>75</v>
      </c>
      <c r="BK190" s="173">
        <f>ROUND(I190*H190,2)</f>
        <v>599900</v>
      </c>
      <c r="BL190" s="18" t="s">
        <v>121</v>
      </c>
      <c r="BM190" s="172" t="s">
        <v>235</v>
      </c>
    </row>
    <row r="191" s="2" customFormat="1">
      <c r="A191" s="31"/>
      <c r="B191" s="32"/>
      <c r="C191" s="31"/>
      <c r="D191" s="174" t="s">
        <v>123</v>
      </c>
      <c r="E191" s="31"/>
      <c r="F191" s="175" t="s">
        <v>234</v>
      </c>
      <c r="G191" s="31"/>
      <c r="H191" s="31"/>
      <c r="I191" s="31"/>
      <c r="J191" s="31"/>
      <c r="K191" s="31"/>
      <c r="L191" s="32"/>
      <c r="M191" s="176"/>
      <c r="N191" s="177"/>
      <c r="O191" s="69"/>
      <c r="P191" s="69"/>
      <c r="Q191" s="69"/>
      <c r="R191" s="69"/>
      <c r="S191" s="69"/>
      <c r="T191" s="70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8" t="s">
        <v>123</v>
      </c>
      <c r="AU191" s="18" t="s">
        <v>79</v>
      </c>
    </row>
    <row r="192" s="2" customFormat="1">
      <c r="A192" s="31"/>
      <c r="B192" s="32"/>
      <c r="C192" s="31"/>
      <c r="D192" s="174" t="s">
        <v>125</v>
      </c>
      <c r="E192" s="31"/>
      <c r="F192" s="178" t="s">
        <v>236</v>
      </c>
      <c r="G192" s="31"/>
      <c r="H192" s="31"/>
      <c r="I192" s="31"/>
      <c r="J192" s="31"/>
      <c r="K192" s="31"/>
      <c r="L192" s="32"/>
      <c r="M192" s="176"/>
      <c r="N192" s="177"/>
      <c r="O192" s="69"/>
      <c r="P192" s="69"/>
      <c r="Q192" s="69"/>
      <c r="R192" s="69"/>
      <c r="S192" s="69"/>
      <c r="T192" s="70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8" t="s">
        <v>125</v>
      </c>
      <c r="AU192" s="18" t="s">
        <v>79</v>
      </c>
    </row>
    <row r="193" s="14" customFormat="1">
      <c r="A193" s="14"/>
      <c r="B193" s="195"/>
      <c r="C193" s="14"/>
      <c r="D193" s="174" t="s">
        <v>147</v>
      </c>
      <c r="E193" s="196" t="s">
        <v>1</v>
      </c>
      <c r="F193" s="197" t="s">
        <v>237</v>
      </c>
      <c r="G193" s="14"/>
      <c r="H193" s="196" t="s">
        <v>1</v>
      </c>
      <c r="I193" s="14"/>
      <c r="J193" s="14"/>
      <c r="K193" s="14"/>
      <c r="L193" s="195"/>
      <c r="M193" s="198"/>
      <c r="N193" s="199"/>
      <c r="O193" s="199"/>
      <c r="P193" s="199"/>
      <c r="Q193" s="199"/>
      <c r="R193" s="199"/>
      <c r="S193" s="199"/>
      <c r="T193" s="20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6" t="s">
        <v>147</v>
      </c>
      <c r="AU193" s="196" t="s">
        <v>79</v>
      </c>
      <c r="AV193" s="14" t="s">
        <v>75</v>
      </c>
      <c r="AW193" s="14" t="s">
        <v>27</v>
      </c>
      <c r="AX193" s="14" t="s">
        <v>70</v>
      </c>
      <c r="AY193" s="196" t="s">
        <v>115</v>
      </c>
    </row>
    <row r="194" s="14" customFormat="1">
      <c r="A194" s="14"/>
      <c r="B194" s="195"/>
      <c r="C194" s="14"/>
      <c r="D194" s="174" t="s">
        <v>147</v>
      </c>
      <c r="E194" s="196" t="s">
        <v>1</v>
      </c>
      <c r="F194" s="197" t="s">
        <v>238</v>
      </c>
      <c r="G194" s="14"/>
      <c r="H194" s="196" t="s">
        <v>1</v>
      </c>
      <c r="I194" s="14"/>
      <c r="J194" s="14"/>
      <c r="K194" s="14"/>
      <c r="L194" s="195"/>
      <c r="M194" s="198"/>
      <c r="N194" s="199"/>
      <c r="O194" s="199"/>
      <c r="P194" s="199"/>
      <c r="Q194" s="199"/>
      <c r="R194" s="199"/>
      <c r="S194" s="199"/>
      <c r="T194" s="20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6" t="s">
        <v>147</v>
      </c>
      <c r="AU194" s="196" t="s">
        <v>79</v>
      </c>
      <c r="AV194" s="14" t="s">
        <v>75</v>
      </c>
      <c r="AW194" s="14" t="s">
        <v>27</v>
      </c>
      <c r="AX194" s="14" t="s">
        <v>70</v>
      </c>
      <c r="AY194" s="196" t="s">
        <v>115</v>
      </c>
    </row>
    <row r="195" s="14" customFormat="1">
      <c r="A195" s="14"/>
      <c r="B195" s="195"/>
      <c r="C195" s="14"/>
      <c r="D195" s="174" t="s">
        <v>147</v>
      </c>
      <c r="E195" s="196" t="s">
        <v>1</v>
      </c>
      <c r="F195" s="197" t="s">
        <v>239</v>
      </c>
      <c r="G195" s="14"/>
      <c r="H195" s="196" t="s">
        <v>1</v>
      </c>
      <c r="I195" s="14"/>
      <c r="J195" s="14"/>
      <c r="K195" s="14"/>
      <c r="L195" s="195"/>
      <c r="M195" s="198"/>
      <c r="N195" s="199"/>
      <c r="O195" s="199"/>
      <c r="P195" s="199"/>
      <c r="Q195" s="199"/>
      <c r="R195" s="199"/>
      <c r="S195" s="199"/>
      <c r="T195" s="20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196" t="s">
        <v>147</v>
      </c>
      <c r="AU195" s="196" t="s">
        <v>79</v>
      </c>
      <c r="AV195" s="14" t="s">
        <v>75</v>
      </c>
      <c r="AW195" s="14" t="s">
        <v>27</v>
      </c>
      <c r="AX195" s="14" t="s">
        <v>70</v>
      </c>
      <c r="AY195" s="196" t="s">
        <v>115</v>
      </c>
    </row>
    <row r="196" s="13" customFormat="1">
      <c r="A196" s="13"/>
      <c r="B196" s="188"/>
      <c r="C196" s="13"/>
      <c r="D196" s="174" t="s">
        <v>147</v>
      </c>
      <c r="E196" s="194" t="s">
        <v>1</v>
      </c>
      <c r="F196" s="189" t="s">
        <v>149</v>
      </c>
      <c r="G196" s="13"/>
      <c r="H196" s="190">
        <v>6</v>
      </c>
      <c r="I196" s="13"/>
      <c r="J196" s="13"/>
      <c r="K196" s="13"/>
      <c r="L196" s="188"/>
      <c r="M196" s="191"/>
      <c r="N196" s="192"/>
      <c r="O196" s="192"/>
      <c r="P196" s="192"/>
      <c r="Q196" s="192"/>
      <c r="R196" s="192"/>
      <c r="S196" s="192"/>
      <c r="T196" s="19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4" t="s">
        <v>147</v>
      </c>
      <c r="AU196" s="194" t="s">
        <v>79</v>
      </c>
      <c r="AV196" s="13" t="s">
        <v>79</v>
      </c>
      <c r="AW196" s="13" t="s">
        <v>27</v>
      </c>
      <c r="AX196" s="13" t="s">
        <v>70</v>
      </c>
      <c r="AY196" s="194" t="s">
        <v>115</v>
      </c>
    </row>
    <row r="197" s="14" customFormat="1">
      <c r="A197" s="14"/>
      <c r="B197" s="195"/>
      <c r="C197" s="14"/>
      <c r="D197" s="174" t="s">
        <v>147</v>
      </c>
      <c r="E197" s="196" t="s">
        <v>1</v>
      </c>
      <c r="F197" s="197" t="s">
        <v>240</v>
      </c>
      <c r="G197" s="14"/>
      <c r="H197" s="196" t="s">
        <v>1</v>
      </c>
      <c r="I197" s="14"/>
      <c r="J197" s="14"/>
      <c r="K197" s="14"/>
      <c r="L197" s="195"/>
      <c r="M197" s="198"/>
      <c r="N197" s="199"/>
      <c r="O197" s="199"/>
      <c r="P197" s="199"/>
      <c r="Q197" s="199"/>
      <c r="R197" s="199"/>
      <c r="S197" s="199"/>
      <c r="T197" s="20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6" t="s">
        <v>147</v>
      </c>
      <c r="AU197" s="196" t="s">
        <v>79</v>
      </c>
      <c r="AV197" s="14" t="s">
        <v>75</v>
      </c>
      <c r="AW197" s="14" t="s">
        <v>27</v>
      </c>
      <c r="AX197" s="14" t="s">
        <v>70</v>
      </c>
      <c r="AY197" s="196" t="s">
        <v>115</v>
      </c>
    </row>
    <row r="198" s="13" customFormat="1">
      <c r="A198" s="13"/>
      <c r="B198" s="188"/>
      <c r="C198" s="13"/>
      <c r="D198" s="174" t="s">
        <v>147</v>
      </c>
      <c r="E198" s="194" t="s">
        <v>1</v>
      </c>
      <c r="F198" s="189" t="s">
        <v>75</v>
      </c>
      <c r="G198" s="13"/>
      <c r="H198" s="190">
        <v>1</v>
      </c>
      <c r="I198" s="13"/>
      <c r="J198" s="13"/>
      <c r="K198" s="13"/>
      <c r="L198" s="188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4" t="s">
        <v>147</v>
      </c>
      <c r="AU198" s="194" t="s">
        <v>79</v>
      </c>
      <c r="AV198" s="13" t="s">
        <v>79</v>
      </c>
      <c r="AW198" s="13" t="s">
        <v>27</v>
      </c>
      <c r="AX198" s="13" t="s">
        <v>70</v>
      </c>
      <c r="AY198" s="194" t="s">
        <v>115</v>
      </c>
    </row>
    <row r="199" s="15" customFormat="1">
      <c r="A199" s="15"/>
      <c r="B199" s="201"/>
      <c r="C199" s="15"/>
      <c r="D199" s="174" t="s">
        <v>147</v>
      </c>
      <c r="E199" s="202" t="s">
        <v>1</v>
      </c>
      <c r="F199" s="203" t="s">
        <v>241</v>
      </c>
      <c r="G199" s="15"/>
      <c r="H199" s="204">
        <v>7</v>
      </c>
      <c r="I199" s="15"/>
      <c r="J199" s="15"/>
      <c r="K199" s="15"/>
      <c r="L199" s="201"/>
      <c r="M199" s="205"/>
      <c r="N199" s="206"/>
      <c r="O199" s="206"/>
      <c r="P199" s="206"/>
      <c r="Q199" s="206"/>
      <c r="R199" s="206"/>
      <c r="S199" s="206"/>
      <c r="T199" s="20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02" t="s">
        <v>147</v>
      </c>
      <c r="AU199" s="202" t="s">
        <v>79</v>
      </c>
      <c r="AV199" s="15" t="s">
        <v>121</v>
      </c>
      <c r="AW199" s="15" t="s">
        <v>27</v>
      </c>
      <c r="AX199" s="15" t="s">
        <v>75</v>
      </c>
      <c r="AY199" s="202" t="s">
        <v>115</v>
      </c>
    </row>
    <row r="200" s="2" customFormat="1" ht="21.75" customHeight="1">
      <c r="A200" s="31"/>
      <c r="B200" s="161"/>
      <c r="C200" s="179" t="s">
        <v>242</v>
      </c>
      <c r="D200" s="179" t="s">
        <v>133</v>
      </c>
      <c r="E200" s="180" t="s">
        <v>243</v>
      </c>
      <c r="F200" s="181" t="s">
        <v>244</v>
      </c>
      <c r="G200" s="182" t="s">
        <v>207</v>
      </c>
      <c r="H200" s="183">
        <v>7</v>
      </c>
      <c r="I200" s="184">
        <v>63700</v>
      </c>
      <c r="J200" s="184">
        <f>ROUND(I200*H200,2)</f>
        <v>445900</v>
      </c>
      <c r="K200" s="181" t="s">
        <v>1</v>
      </c>
      <c r="L200" s="185"/>
      <c r="M200" s="186" t="s">
        <v>1</v>
      </c>
      <c r="N200" s="187" t="s">
        <v>35</v>
      </c>
      <c r="O200" s="170">
        <v>0</v>
      </c>
      <c r="P200" s="170">
        <f>O200*H200</f>
        <v>0</v>
      </c>
      <c r="Q200" s="170">
        <v>7.0199999999999996</v>
      </c>
      <c r="R200" s="170">
        <f>Q200*H200</f>
        <v>49.140000000000001</v>
      </c>
      <c r="S200" s="170">
        <v>0</v>
      </c>
      <c r="T200" s="17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72" t="s">
        <v>137</v>
      </c>
      <c r="AT200" s="172" t="s">
        <v>133</v>
      </c>
      <c r="AU200" s="172" t="s">
        <v>79</v>
      </c>
      <c r="AY200" s="18" t="s">
        <v>115</v>
      </c>
      <c r="BE200" s="173">
        <f>IF(N200="základní",J200,0)</f>
        <v>445900</v>
      </c>
      <c r="BF200" s="173">
        <f>IF(N200="snížená",J200,0)</f>
        <v>0</v>
      </c>
      <c r="BG200" s="173">
        <f>IF(N200="zákl. přenesená",J200,0)</f>
        <v>0</v>
      </c>
      <c r="BH200" s="173">
        <f>IF(N200="sníž. přenesená",J200,0)</f>
        <v>0</v>
      </c>
      <c r="BI200" s="173">
        <f>IF(N200="nulová",J200,0)</f>
        <v>0</v>
      </c>
      <c r="BJ200" s="18" t="s">
        <v>75</v>
      </c>
      <c r="BK200" s="173">
        <f>ROUND(I200*H200,2)</f>
        <v>445900</v>
      </c>
      <c r="BL200" s="18" t="s">
        <v>121</v>
      </c>
      <c r="BM200" s="172" t="s">
        <v>245</v>
      </c>
    </row>
    <row r="201" s="2" customFormat="1">
      <c r="A201" s="31"/>
      <c r="B201" s="32"/>
      <c r="C201" s="31"/>
      <c r="D201" s="174" t="s">
        <v>123</v>
      </c>
      <c r="E201" s="31"/>
      <c r="F201" s="175" t="s">
        <v>244</v>
      </c>
      <c r="G201" s="31"/>
      <c r="H201" s="31"/>
      <c r="I201" s="31"/>
      <c r="J201" s="31"/>
      <c r="K201" s="31"/>
      <c r="L201" s="32"/>
      <c r="M201" s="176"/>
      <c r="N201" s="177"/>
      <c r="O201" s="69"/>
      <c r="P201" s="69"/>
      <c r="Q201" s="69"/>
      <c r="R201" s="69"/>
      <c r="S201" s="69"/>
      <c r="T201" s="70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8" t="s">
        <v>123</v>
      </c>
      <c r="AU201" s="18" t="s">
        <v>79</v>
      </c>
    </row>
    <row r="202" s="2" customFormat="1">
      <c r="A202" s="31"/>
      <c r="B202" s="32"/>
      <c r="C202" s="31"/>
      <c r="D202" s="174" t="s">
        <v>125</v>
      </c>
      <c r="E202" s="31"/>
      <c r="F202" s="178" t="s">
        <v>246</v>
      </c>
      <c r="G202" s="31"/>
      <c r="H202" s="31"/>
      <c r="I202" s="31"/>
      <c r="J202" s="31"/>
      <c r="K202" s="31"/>
      <c r="L202" s="32"/>
      <c r="M202" s="176"/>
      <c r="N202" s="177"/>
      <c r="O202" s="69"/>
      <c r="P202" s="69"/>
      <c r="Q202" s="69"/>
      <c r="R202" s="69"/>
      <c r="S202" s="69"/>
      <c r="T202" s="70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8" t="s">
        <v>125</v>
      </c>
      <c r="AU202" s="18" t="s">
        <v>79</v>
      </c>
    </row>
    <row r="203" s="14" customFormat="1">
      <c r="A203" s="14"/>
      <c r="B203" s="195"/>
      <c r="C203" s="14"/>
      <c r="D203" s="174" t="s">
        <v>147</v>
      </c>
      <c r="E203" s="196" t="s">
        <v>1</v>
      </c>
      <c r="F203" s="197" t="s">
        <v>239</v>
      </c>
      <c r="G203" s="14"/>
      <c r="H203" s="196" t="s">
        <v>1</v>
      </c>
      <c r="I203" s="14"/>
      <c r="J203" s="14"/>
      <c r="K203" s="14"/>
      <c r="L203" s="195"/>
      <c r="M203" s="198"/>
      <c r="N203" s="199"/>
      <c r="O203" s="199"/>
      <c r="P203" s="199"/>
      <c r="Q203" s="199"/>
      <c r="R203" s="199"/>
      <c r="S203" s="199"/>
      <c r="T203" s="20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196" t="s">
        <v>147</v>
      </c>
      <c r="AU203" s="196" t="s">
        <v>79</v>
      </c>
      <c r="AV203" s="14" t="s">
        <v>75</v>
      </c>
      <c r="AW203" s="14" t="s">
        <v>27</v>
      </c>
      <c r="AX203" s="14" t="s">
        <v>70</v>
      </c>
      <c r="AY203" s="196" t="s">
        <v>115</v>
      </c>
    </row>
    <row r="204" s="14" customFormat="1">
      <c r="A204" s="14"/>
      <c r="B204" s="195"/>
      <c r="C204" s="14"/>
      <c r="D204" s="174" t="s">
        <v>147</v>
      </c>
      <c r="E204" s="196" t="s">
        <v>1</v>
      </c>
      <c r="F204" s="197" t="s">
        <v>247</v>
      </c>
      <c r="G204" s="14"/>
      <c r="H204" s="196" t="s">
        <v>1</v>
      </c>
      <c r="I204" s="14"/>
      <c r="J204" s="14"/>
      <c r="K204" s="14"/>
      <c r="L204" s="195"/>
      <c r="M204" s="198"/>
      <c r="N204" s="199"/>
      <c r="O204" s="199"/>
      <c r="P204" s="199"/>
      <c r="Q204" s="199"/>
      <c r="R204" s="199"/>
      <c r="S204" s="199"/>
      <c r="T204" s="20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6" t="s">
        <v>147</v>
      </c>
      <c r="AU204" s="196" t="s">
        <v>79</v>
      </c>
      <c r="AV204" s="14" t="s">
        <v>75</v>
      </c>
      <c r="AW204" s="14" t="s">
        <v>27</v>
      </c>
      <c r="AX204" s="14" t="s">
        <v>70</v>
      </c>
      <c r="AY204" s="196" t="s">
        <v>115</v>
      </c>
    </row>
    <row r="205" s="13" customFormat="1">
      <c r="A205" s="13"/>
      <c r="B205" s="188"/>
      <c r="C205" s="13"/>
      <c r="D205" s="174" t="s">
        <v>147</v>
      </c>
      <c r="E205" s="194" t="s">
        <v>1</v>
      </c>
      <c r="F205" s="189" t="s">
        <v>143</v>
      </c>
      <c r="G205" s="13"/>
      <c r="H205" s="190">
        <v>5</v>
      </c>
      <c r="I205" s="13"/>
      <c r="J205" s="13"/>
      <c r="K205" s="13"/>
      <c r="L205" s="188"/>
      <c r="M205" s="191"/>
      <c r="N205" s="192"/>
      <c r="O205" s="192"/>
      <c r="P205" s="192"/>
      <c r="Q205" s="192"/>
      <c r="R205" s="192"/>
      <c r="S205" s="192"/>
      <c r="T205" s="19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4" t="s">
        <v>147</v>
      </c>
      <c r="AU205" s="194" t="s">
        <v>79</v>
      </c>
      <c r="AV205" s="13" t="s">
        <v>79</v>
      </c>
      <c r="AW205" s="13" t="s">
        <v>27</v>
      </c>
      <c r="AX205" s="13" t="s">
        <v>70</v>
      </c>
      <c r="AY205" s="194" t="s">
        <v>115</v>
      </c>
    </row>
    <row r="206" s="14" customFormat="1">
      <c r="A206" s="14"/>
      <c r="B206" s="195"/>
      <c r="C206" s="14"/>
      <c r="D206" s="174" t="s">
        <v>147</v>
      </c>
      <c r="E206" s="196" t="s">
        <v>1</v>
      </c>
      <c r="F206" s="197" t="s">
        <v>248</v>
      </c>
      <c r="G206" s="14"/>
      <c r="H206" s="196" t="s">
        <v>1</v>
      </c>
      <c r="I206" s="14"/>
      <c r="J206" s="14"/>
      <c r="K206" s="14"/>
      <c r="L206" s="195"/>
      <c r="M206" s="198"/>
      <c r="N206" s="199"/>
      <c r="O206" s="199"/>
      <c r="P206" s="199"/>
      <c r="Q206" s="199"/>
      <c r="R206" s="199"/>
      <c r="S206" s="199"/>
      <c r="T206" s="20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6" t="s">
        <v>147</v>
      </c>
      <c r="AU206" s="196" t="s">
        <v>79</v>
      </c>
      <c r="AV206" s="14" t="s">
        <v>75</v>
      </c>
      <c r="AW206" s="14" t="s">
        <v>27</v>
      </c>
      <c r="AX206" s="14" t="s">
        <v>70</v>
      </c>
      <c r="AY206" s="196" t="s">
        <v>115</v>
      </c>
    </row>
    <row r="207" s="13" customFormat="1">
      <c r="A207" s="13"/>
      <c r="B207" s="188"/>
      <c r="C207" s="13"/>
      <c r="D207" s="174" t="s">
        <v>147</v>
      </c>
      <c r="E207" s="194" t="s">
        <v>1</v>
      </c>
      <c r="F207" s="189" t="s">
        <v>79</v>
      </c>
      <c r="G207" s="13"/>
      <c r="H207" s="190">
        <v>2</v>
      </c>
      <c r="I207" s="13"/>
      <c r="J207" s="13"/>
      <c r="K207" s="13"/>
      <c r="L207" s="188"/>
      <c r="M207" s="191"/>
      <c r="N207" s="192"/>
      <c r="O207" s="192"/>
      <c r="P207" s="192"/>
      <c r="Q207" s="192"/>
      <c r="R207" s="192"/>
      <c r="S207" s="192"/>
      <c r="T207" s="19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4" t="s">
        <v>147</v>
      </c>
      <c r="AU207" s="194" t="s">
        <v>79</v>
      </c>
      <c r="AV207" s="13" t="s">
        <v>79</v>
      </c>
      <c r="AW207" s="13" t="s">
        <v>27</v>
      </c>
      <c r="AX207" s="13" t="s">
        <v>70</v>
      </c>
      <c r="AY207" s="194" t="s">
        <v>115</v>
      </c>
    </row>
    <row r="208" s="15" customFormat="1">
      <c r="A208" s="15"/>
      <c r="B208" s="201"/>
      <c r="C208" s="15"/>
      <c r="D208" s="174" t="s">
        <v>147</v>
      </c>
      <c r="E208" s="202" t="s">
        <v>1</v>
      </c>
      <c r="F208" s="203" t="s">
        <v>241</v>
      </c>
      <c r="G208" s="15"/>
      <c r="H208" s="204">
        <v>7</v>
      </c>
      <c r="I208" s="15"/>
      <c r="J208" s="15"/>
      <c r="K208" s="15"/>
      <c r="L208" s="201"/>
      <c r="M208" s="205"/>
      <c r="N208" s="206"/>
      <c r="O208" s="206"/>
      <c r="P208" s="206"/>
      <c r="Q208" s="206"/>
      <c r="R208" s="206"/>
      <c r="S208" s="206"/>
      <c r="T208" s="20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02" t="s">
        <v>147</v>
      </c>
      <c r="AU208" s="202" t="s">
        <v>79</v>
      </c>
      <c r="AV208" s="15" t="s">
        <v>121</v>
      </c>
      <c r="AW208" s="15" t="s">
        <v>27</v>
      </c>
      <c r="AX208" s="15" t="s">
        <v>75</v>
      </c>
      <c r="AY208" s="202" t="s">
        <v>115</v>
      </c>
    </row>
    <row r="209" s="2" customFormat="1" ht="24.15" customHeight="1">
      <c r="A209" s="31"/>
      <c r="B209" s="161"/>
      <c r="C209" s="179" t="s">
        <v>249</v>
      </c>
      <c r="D209" s="179" t="s">
        <v>133</v>
      </c>
      <c r="E209" s="180" t="s">
        <v>250</v>
      </c>
      <c r="F209" s="181" t="s">
        <v>251</v>
      </c>
      <c r="G209" s="182" t="s">
        <v>136</v>
      </c>
      <c r="H209" s="183">
        <v>1</v>
      </c>
      <c r="I209" s="184">
        <v>100000</v>
      </c>
      <c r="J209" s="184">
        <f>ROUND(I209*H209,2)</f>
        <v>100000</v>
      </c>
      <c r="K209" s="181" t="s">
        <v>1</v>
      </c>
      <c r="L209" s="185"/>
      <c r="M209" s="186" t="s">
        <v>1</v>
      </c>
      <c r="N209" s="187" t="s">
        <v>35</v>
      </c>
      <c r="O209" s="170">
        <v>0</v>
      </c>
      <c r="P209" s="170">
        <f>O209*H209</f>
        <v>0</v>
      </c>
      <c r="Q209" s="170">
        <v>7.3399999999999999</v>
      </c>
      <c r="R209" s="170">
        <f>Q209*H209</f>
        <v>7.3399999999999999</v>
      </c>
      <c r="S209" s="170">
        <v>0</v>
      </c>
      <c r="T209" s="171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2" t="s">
        <v>137</v>
      </c>
      <c r="AT209" s="172" t="s">
        <v>133</v>
      </c>
      <c r="AU209" s="172" t="s">
        <v>79</v>
      </c>
      <c r="AY209" s="18" t="s">
        <v>115</v>
      </c>
      <c r="BE209" s="173">
        <f>IF(N209="základní",J209,0)</f>
        <v>100000</v>
      </c>
      <c r="BF209" s="173">
        <f>IF(N209="snížená",J209,0)</f>
        <v>0</v>
      </c>
      <c r="BG209" s="173">
        <f>IF(N209="zákl. přenesená",J209,0)</f>
        <v>0</v>
      </c>
      <c r="BH209" s="173">
        <f>IF(N209="sníž. přenesená",J209,0)</f>
        <v>0</v>
      </c>
      <c r="BI209" s="173">
        <f>IF(N209="nulová",J209,0)</f>
        <v>0</v>
      </c>
      <c r="BJ209" s="18" t="s">
        <v>75</v>
      </c>
      <c r="BK209" s="173">
        <f>ROUND(I209*H209,2)</f>
        <v>100000</v>
      </c>
      <c r="BL209" s="18" t="s">
        <v>121</v>
      </c>
      <c r="BM209" s="172" t="s">
        <v>252</v>
      </c>
    </row>
    <row r="210" s="2" customFormat="1">
      <c r="A210" s="31"/>
      <c r="B210" s="32"/>
      <c r="C210" s="31"/>
      <c r="D210" s="174" t="s">
        <v>123</v>
      </c>
      <c r="E210" s="31"/>
      <c r="F210" s="175" t="s">
        <v>251</v>
      </c>
      <c r="G210" s="31"/>
      <c r="H210" s="31"/>
      <c r="I210" s="31"/>
      <c r="J210" s="31"/>
      <c r="K210" s="31"/>
      <c r="L210" s="32"/>
      <c r="M210" s="176"/>
      <c r="N210" s="177"/>
      <c r="O210" s="69"/>
      <c r="P210" s="69"/>
      <c r="Q210" s="69"/>
      <c r="R210" s="69"/>
      <c r="S210" s="69"/>
      <c r="T210" s="70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8" t="s">
        <v>123</v>
      </c>
      <c r="AU210" s="18" t="s">
        <v>79</v>
      </c>
    </row>
    <row r="211" s="2" customFormat="1">
      <c r="A211" s="31"/>
      <c r="B211" s="32"/>
      <c r="C211" s="31"/>
      <c r="D211" s="174" t="s">
        <v>125</v>
      </c>
      <c r="E211" s="31"/>
      <c r="F211" s="178" t="s">
        <v>253</v>
      </c>
      <c r="G211" s="31"/>
      <c r="H211" s="31"/>
      <c r="I211" s="31"/>
      <c r="J211" s="31"/>
      <c r="K211" s="31"/>
      <c r="L211" s="32"/>
      <c r="M211" s="176"/>
      <c r="N211" s="177"/>
      <c r="O211" s="69"/>
      <c r="P211" s="69"/>
      <c r="Q211" s="69"/>
      <c r="R211" s="69"/>
      <c r="S211" s="69"/>
      <c r="T211" s="70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8" t="s">
        <v>125</v>
      </c>
      <c r="AU211" s="18" t="s">
        <v>79</v>
      </c>
    </row>
    <row r="212" s="14" customFormat="1">
      <c r="A212" s="14"/>
      <c r="B212" s="195"/>
      <c r="C212" s="14"/>
      <c r="D212" s="174" t="s">
        <v>147</v>
      </c>
      <c r="E212" s="196" t="s">
        <v>1</v>
      </c>
      <c r="F212" s="197" t="s">
        <v>240</v>
      </c>
      <c r="G212" s="14"/>
      <c r="H212" s="196" t="s">
        <v>1</v>
      </c>
      <c r="I212" s="14"/>
      <c r="J212" s="14"/>
      <c r="K212" s="14"/>
      <c r="L212" s="195"/>
      <c r="M212" s="198"/>
      <c r="N212" s="199"/>
      <c r="O212" s="199"/>
      <c r="P212" s="199"/>
      <c r="Q212" s="199"/>
      <c r="R212" s="199"/>
      <c r="S212" s="199"/>
      <c r="T212" s="20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147</v>
      </c>
      <c r="AU212" s="196" t="s">
        <v>79</v>
      </c>
      <c r="AV212" s="14" t="s">
        <v>75</v>
      </c>
      <c r="AW212" s="14" t="s">
        <v>27</v>
      </c>
      <c r="AX212" s="14" t="s">
        <v>70</v>
      </c>
      <c r="AY212" s="196" t="s">
        <v>115</v>
      </c>
    </row>
    <row r="213" s="13" customFormat="1">
      <c r="A213" s="13"/>
      <c r="B213" s="188"/>
      <c r="C213" s="13"/>
      <c r="D213" s="174" t="s">
        <v>147</v>
      </c>
      <c r="E213" s="194" t="s">
        <v>1</v>
      </c>
      <c r="F213" s="189" t="s">
        <v>75</v>
      </c>
      <c r="G213" s="13"/>
      <c r="H213" s="190">
        <v>1</v>
      </c>
      <c r="I213" s="13"/>
      <c r="J213" s="13"/>
      <c r="K213" s="13"/>
      <c r="L213" s="188"/>
      <c r="M213" s="191"/>
      <c r="N213" s="192"/>
      <c r="O213" s="192"/>
      <c r="P213" s="192"/>
      <c r="Q213" s="192"/>
      <c r="R213" s="192"/>
      <c r="S213" s="192"/>
      <c r="T213" s="19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4" t="s">
        <v>147</v>
      </c>
      <c r="AU213" s="194" t="s">
        <v>79</v>
      </c>
      <c r="AV213" s="13" t="s">
        <v>79</v>
      </c>
      <c r="AW213" s="13" t="s">
        <v>27</v>
      </c>
      <c r="AX213" s="13" t="s">
        <v>70</v>
      </c>
      <c r="AY213" s="194" t="s">
        <v>115</v>
      </c>
    </row>
    <row r="214" s="15" customFormat="1">
      <c r="A214" s="15"/>
      <c r="B214" s="201"/>
      <c r="C214" s="15"/>
      <c r="D214" s="174" t="s">
        <v>147</v>
      </c>
      <c r="E214" s="202" t="s">
        <v>1</v>
      </c>
      <c r="F214" s="203" t="s">
        <v>241</v>
      </c>
      <c r="G214" s="15"/>
      <c r="H214" s="204">
        <v>1</v>
      </c>
      <c r="I214" s="15"/>
      <c r="J214" s="15"/>
      <c r="K214" s="15"/>
      <c r="L214" s="201"/>
      <c r="M214" s="205"/>
      <c r="N214" s="206"/>
      <c r="O214" s="206"/>
      <c r="P214" s="206"/>
      <c r="Q214" s="206"/>
      <c r="R214" s="206"/>
      <c r="S214" s="206"/>
      <c r="T214" s="20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02" t="s">
        <v>147</v>
      </c>
      <c r="AU214" s="202" t="s">
        <v>79</v>
      </c>
      <c r="AV214" s="15" t="s">
        <v>121</v>
      </c>
      <c r="AW214" s="15" t="s">
        <v>27</v>
      </c>
      <c r="AX214" s="15" t="s">
        <v>75</v>
      </c>
      <c r="AY214" s="202" t="s">
        <v>115</v>
      </c>
    </row>
    <row r="215" s="2" customFormat="1" ht="24.15" customHeight="1">
      <c r="A215" s="31"/>
      <c r="B215" s="161"/>
      <c r="C215" s="179" t="s">
        <v>254</v>
      </c>
      <c r="D215" s="179" t="s">
        <v>133</v>
      </c>
      <c r="E215" s="180" t="s">
        <v>255</v>
      </c>
      <c r="F215" s="181" t="s">
        <v>256</v>
      </c>
      <c r="G215" s="182" t="s">
        <v>136</v>
      </c>
      <c r="H215" s="183">
        <v>1</v>
      </c>
      <c r="I215" s="184">
        <v>120000</v>
      </c>
      <c r="J215" s="184">
        <f>ROUND(I215*H215,2)</f>
        <v>120000</v>
      </c>
      <c r="K215" s="181" t="s">
        <v>1</v>
      </c>
      <c r="L215" s="185"/>
      <c r="M215" s="186" t="s">
        <v>1</v>
      </c>
      <c r="N215" s="187" t="s">
        <v>35</v>
      </c>
      <c r="O215" s="170">
        <v>0</v>
      </c>
      <c r="P215" s="170">
        <f>O215*H215</f>
        <v>0</v>
      </c>
      <c r="Q215" s="170">
        <v>9.6799999999999997</v>
      </c>
      <c r="R215" s="170">
        <f>Q215*H215</f>
        <v>9.6799999999999997</v>
      </c>
      <c r="S215" s="170">
        <v>0</v>
      </c>
      <c r="T215" s="17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2" t="s">
        <v>137</v>
      </c>
      <c r="AT215" s="172" t="s">
        <v>133</v>
      </c>
      <c r="AU215" s="172" t="s">
        <v>79</v>
      </c>
      <c r="AY215" s="18" t="s">
        <v>115</v>
      </c>
      <c r="BE215" s="173">
        <f>IF(N215="základní",J215,0)</f>
        <v>120000</v>
      </c>
      <c r="BF215" s="173">
        <f>IF(N215="snížená",J215,0)</f>
        <v>0</v>
      </c>
      <c r="BG215" s="173">
        <f>IF(N215="zákl. přenesená",J215,0)</f>
        <v>0</v>
      </c>
      <c r="BH215" s="173">
        <f>IF(N215="sníž. přenesená",J215,0)</f>
        <v>0</v>
      </c>
      <c r="BI215" s="173">
        <f>IF(N215="nulová",J215,0)</f>
        <v>0</v>
      </c>
      <c r="BJ215" s="18" t="s">
        <v>75</v>
      </c>
      <c r="BK215" s="173">
        <f>ROUND(I215*H215,2)</f>
        <v>120000</v>
      </c>
      <c r="BL215" s="18" t="s">
        <v>121</v>
      </c>
      <c r="BM215" s="172" t="s">
        <v>257</v>
      </c>
    </row>
    <row r="216" s="2" customFormat="1">
      <c r="A216" s="31"/>
      <c r="B216" s="32"/>
      <c r="C216" s="31"/>
      <c r="D216" s="174" t="s">
        <v>123</v>
      </c>
      <c r="E216" s="31"/>
      <c r="F216" s="175" t="s">
        <v>256</v>
      </c>
      <c r="G216" s="31"/>
      <c r="H216" s="31"/>
      <c r="I216" s="31"/>
      <c r="J216" s="31"/>
      <c r="K216" s="31"/>
      <c r="L216" s="32"/>
      <c r="M216" s="176"/>
      <c r="N216" s="177"/>
      <c r="O216" s="69"/>
      <c r="P216" s="69"/>
      <c r="Q216" s="69"/>
      <c r="R216" s="69"/>
      <c r="S216" s="69"/>
      <c r="T216" s="70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8" t="s">
        <v>123</v>
      </c>
      <c r="AU216" s="18" t="s">
        <v>79</v>
      </c>
    </row>
    <row r="217" s="2" customFormat="1">
      <c r="A217" s="31"/>
      <c r="B217" s="32"/>
      <c r="C217" s="31"/>
      <c r="D217" s="174" t="s">
        <v>125</v>
      </c>
      <c r="E217" s="31"/>
      <c r="F217" s="178" t="s">
        <v>258</v>
      </c>
      <c r="G217" s="31"/>
      <c r="H217" s="31"/>
      <c r="I217" s="31"/>
      <c r="J217" s="31"/>
      <c r="K217" s="31"/>
      <c r="L217" s="32"/>
      <c r="M217" s="176"/>
      <c r="N217" s="177"/>
      <c r="O217" s="69"/>
      <c r="P217" s="69"/>
      <c r="Q217" s="69"/>
      <c r="R217" s="69"/>
      <c r="S217" s="69"/>
      <c r="T217" s="70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8" t="s">
        <v>125</v>
      </c>
      <c r="AU217" s="18" t="s">
        <v>79</v>
      </c>
    </row>
    <row r="218" s="14" customFormat="1">
      <c r="A218" s="14"/>
      <c r="B218" s="195"/>
      <c r="C218" s="14"/>
      <c r="D218" s="174" t="s">
        <v>147</v>
      </c>
      <c r="E218" s="196" t="s">
        <v>1</v>
      </c>
      <c r="F218" s="197" t="s">
        <v>259</v>
      </c>
      <c r="G218" s="14"/>
      <c r="H218" s="196" t="s">
        <v>1</v>
      </c>
      <c r="I218" s="14"/>
      <c r="J218" s="14"/>
      <c r="K218" s="14"/>
      <c r="L218" s="195"/>
      <c r="M218" s="198"/>
      <c r="N218" s="199"/>
      <c r="O218" s="199"/>
      <c r="P218" s="199"/>
      <c r="Q218" s="199"/>
      <c r="R218" s="199"/>
      <c r="S218" s="199"/>
      <c r="T218" s="20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96" t="s">
        <v>147</v>
      </c>
      <c r="AU218" s="196" t="s">
        <v>79</v>
      </c>
      <c r="AV218" s="14" t="s">
        <v>75</v>
      </c>
      <c r="AW218" s="14" t="s">
        <v>27</v>
      </c>
      <c r="AX218" s="14" t="s">
        <v>70</v>
      </c>
      <c r="AY218" s="196" t="s">
        <v>115</v>
      </c>
    </row>
    <row r="219" s="13" customFormat="1">
      <c r="A219" s="13"/>
      <c r="B219" s="188"/>
      <c r="C219" s="13"/>
      <c r="D219" s="174" t="s">
        <v>147</v>
      </c>
      <c r="E219" s="194" t="s">
        <v>1</v>
      </c>
      <c r="F219" s="189" t="s">
        <v>75</v>
      </c>
      <c r="G219" s="13"/>
      <c r="H219" s="190">
        <v>1</v>
      </c>
      <c r="I219" s="13"/>
      <c r="J219" s="13"/>
      <c r="K219" s="13"/>
      <c r="L219" s="188"/>
      <c r="M219" s="191"/>
      <c r="N219" s="192"/>
      <c r="O219" s="192"/>
      <c r="P219" s="192"/>
      <c r="Q219" s="192"/>
      <c r="R219" s="192"/>
      <c r="S219" s="192"/>
      <c r="T219" s="19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4" t="s">
        <v>147</v>
      </c>
      <c r="AU219" s="194" t="s">
        <v>79</v>
      </c>
      <c r="AV219" s="13" t="s">
        <v>79</v>
      </c>
      <c r="AW219" s="13" t="s">
        <v>27</v>
      </c>
      <c r="AX219" s="13" t="s">
        <v>70</v>
      </c>
      <c r="AY219" s="194" t="s">
        <v>115</v>
      </c>
    </row>
    <row r="220" s="15" customFormat="1">
      <c r="A220" s="15"/>
      <c r="B220" s="201"/>
      <c r="C220" s="15"/>
      <c r="D220" s="174" t="s">
        <v>147</v>
      </c>
      <c r="E220" s="202" t="s">
        <v>1</v>
      </c>
      <c r="F220" s="203" t="s">
        <v>241</v>
      </c>
      <c r="G220" s="15"/>
      <c r="H220" s="204">
        <v>1</v>
      </c>
      <c r="I220" s="15"/>
      <c r="J220" s="15"/>
      <c r="K220" s="15"/>
      <c r="L220" s="201"/>
      <c r="M220" s="205"/>
      <c r="N220" s="206"/>
      <c r="O220" s="206"/>
      <c r="P220" s="206"/>
      <c r="Q220" s="206"/>
      <c r="R220" s="206"/>
      <c r="S220" s="206"/>
      <c r="T220" s="20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02" t="s">
        <v>147</v>
      </c>
      <c r="AU220" s="202" t="s">
        <v>79</v>
      </c>
      <c r="AV220" s="15" t="s">
        <v>121</v>
      </c>
      <c r="AW220" s="15" t="s">
        <v>27</v>
      </c>
      <c r="AX220" s="15" t="s">
        <v>75</v>
      </c>
      <c r="AY220" s="202" t="s">
        <v>115</v>
      </c>
    </row>
    <row r="221" s="2" customFormat="1" ht="24.15" customHeight="1">
      <c r="A221" s="31"/>
      <c r="B221" s="161"/>
      <c r="C221" s="179" t="s">
        <v>260</v>
      </c>
      <c r="D221" s="179" t="s">
        <v>133</v>
      </c>
      <c r="E221" s="180" t="s">
        <v>261</v>
      </c>
      <c r="F221" s="181" t="s">
        <v>262</v>
      </c>
      <c r="G221" s="182" t="s">
        <v>136</v>
      </c>
      <c r="H221" s="183">
        <v>1</v>
      </c>
      <c r="I221" s="184">
        <v>120000</v>
      </c>
      <c r="J221" s="184">
        <f>ROUND(I221*H221,2)</f>
        <v>120000</v>
      </c>
      <c r="K221" s="181" t="s">
        <v>1</v>
      </c>
      <c r="L221" s="185"/>
      <c r="M221" s="186" t="s">
        <v>1</v>
      </c>
      <c r="N221" s="187" t="s">
        <v>35</v>
      </c>
      <c r="O221" s="170">
        <v>0</v>
      </c>
      <c r="P221" s="170">
        <f>O221*H221</f>
        <v>0</v>
      </c>
      <c r="Q221" s="170">
        <v>5.8200000000000003</v>
      </c>
      <c r="R221" s="170">
        <f>Q221*H221</f>
        <v>5.8200000000000003</v>
      </c>
      <c r="S221" s="170">
        <v>0</v>
      </c>
      <c r="T221" s="17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72" t="s">
        <v>137</v>
      </c>
      <c r="AT221" s="172" t="s">
        <v>133</v>
      </c>
      <c r="AU221" s="172" t="s">
        <v>79</v>
      </c>
      <c r="AY221" s="18" t="s">
        <v>115</v>
      </c>
      <c r="BE221" s="173">
        <f>IF(N221="základní",J221,0)</f>
        <v>120000</v>
      </c>
      <c r="BF221" s="173">
        <f>IF(N221="snížená",J221,0)</f>
        <v>0</v>
      </c>
      <c r="BG221" s="173">
        <f>IF(N221="zákl. přenesená",J221,0)</f>
        <v>0</v>
      </c>
      <c r="BH221" s="173">
        <f>IF(N221="sníž. přenesená",J221,0)</f>
        <v>0</v>
      </c>
      <c r="BI221" s="173">
        <f>IF(N221="nulová",J221,0)</f>
        <v>0</v>
      </c>
      <c r="BJ221" s="18" t="s">
        <v>75</v>
      </c>
      <c r="BK221" s="173">
        <f>ROUND(I221*H221,2)</f>
        <v>120000</v>
      </c>
      <c r="BL221" s="18" t="s">
        <v>121</v>
      </c>
      <c r="BM221" s="172" t="s">
        <v>263</v>
      </c>
    </row>
    <row r="222" s="2" customFormat="1">
      <c r="A222" s="31"/>
      <c r="B222" s="32"/>
      <c r="C222" s="31"/>
      <c r="D222" s="174" t="s">
        <v>123</v>
      </c>
      <c r="E222" s="31"/>
      <c r="F222" s="175" t="s">
        <v>262</v>
      </c>
      <c r="G222" s="31"/>
      <c r="H222" s="31"/>
      <c r="I222" s="31"/>
      <c r="J222" s="31"/>
      <c r="K222" s="31"/>
      <c r="L222" s="32"/>
      <c r="M222" s="176"/>
      <c r="N222" s="177"/>
      <c r="O222" s="69"/>
      <c r="P222" s="69"/>
      <c r="Q222" s="69"/>
      <c r="R222" s="69"/>
      <c r="S222" s="69"/>
      <c r="T222" s="70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T222" s="18" t="s">
        <v>123</v>
      </c>
      <c r="AU222" s="18" t="s">
        <v>79</v>
      </c>
    </row>
    <row r="223" s="2" customFormat="1">
      <c r="A223" s="31"/>
      <c r="B223" s="32"/>
      <c r="C223" s="31"/>
      <c r="D223" s="174" t="s">
        <v>125</v>
      </c>
      <c r="E223" s="31"/>
      <c r="F223" s="178" t="s">
        <v>264</v>
      </c>
      <c r="G223" s="31"/>
      <c r="H223" s="31"/>
      <c r="I223" s="31"/>
      <c r="J223" s="31"/>
      <c r="K223" s="31"/>
      <c r="L223" s="32"/>
      <c r="M223" s="176"/>
      <c r="N223" s="177"/>
      <c r="O223" s="69"/>
      <c r="P223" s="69"/>
      <c r="Q223" s="69"/>
      <c r="R223" s="69"/>
      <c r="S223" s="69"/>
      <c r="T223" s="70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8" t="s">
        <v>125</v>
      </c>
      <c r="AU223" s="18" t="s">
        <v>79</v>
      </c>
    </row>
    <row r="224" s="14" customFormat="1">
      <c r="A224" s="14"/>
      <c r="B224" s="195"/>
      <c r="C224" s="14"/>
      <c r="D224" s="174" t="s">
        <v>147</v>
      </c>
      <c r="E224" s="196" t="s">
        <v>1</v>
      </c>
      <c r="F224" s="197" t="s">
        <v>265</v>
      </c>
      <c r="G224" s="14"/>
      <c r="H224" s="196" t="s">
        <v>1</v>
      </c>
      <c r="I224" s="14"/>
      <c r="J224" s="14"/>
      <c r="K224" s="14"/>
      <c r="L224" s="195"/>
      <c r="M224" s="198"/>
      <c r="N224" s="199"/>
      <c r="O224" s="199"/>
      <c r="P224" s="199"/>
      <c r="Q224" s="199"/>
      <c r="R224" s="199"/>
      <c r="S224" s="199"/>
      <c r="T224" s="20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6" t="s">
        <v>147</v>
      </c>
      <c r="AU224" s="196" t="s">
        <v>79</v>
      </c>
      <c r="AV224" s="14" t="s">
        <v>75</v>
      </c>
      <c r="AW224" s="14" t="s">
        <v>27</v>
      </c>
      <c r="AX224" s="14" t="s">
        <v>70</v>
      </c>
      <c r="AY224" s="196" t="s">
        <v>115</v>
      </c>
    </row>
    <row r="225" s="13" customFormat="1">
      <c r="A225" s="13"/>
      <c r="B225" s="188"/>
      <c r="C225" s="13"/>
      <c r="D225" s="174" t="s">
        <v>147</v>
      </c>
      <c r="E225" s="194" t="s">
        <v>1</v>
      </c>
      <c r="F225" s="189" t="s">
        <v>75</v>
      </c>
      <c r="G225" s="13"/>
      <c r="H225" s="190">
        <v>1</v>
      </c>
      <c r="I225" s="13"/>
      <c r="J225" s="13"/>
      <c r="K225" s="13"/>
      <c r="L225" s="188"/>
      <c r="M225" s="191"/>
      <c r="N225" s="192"/>
      <c r="O225" s="192"/>
      <c r="P225" s="192"/>
      <c r="Q225" s="192"/>
      <c r="R225" s="192"/>
      <c r="S225" s="192"/>
      <c r="T225" s="19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4" t="s">
        <v>147</v>
      </c>
      <c r="AU225" s="194" t="s">
        <v>79</v>
      </c>
      <c r="AV225" s="13" t="s">
        <v>79</v>
      </c>
      <c r="AW225" s="13" t="s">
        <v>27</v>
      </c>
      <c r="AX225" s="13" t="s">
        <v>70</v>
      </c>
      <c r="AY225" s="194" t="s">
        <v>115</v>
      </c>
    </row>
    <row r="226" s="15" customFormat="1">
      <c r="A226" s="15"/>
      <c r="B226" s="201"/>
      <c r="C226" s="15"/>
      <c r="D226" s="174" t="s">
        <v>147</v>
      </c>
      <c r="E226" s="202" t="s">
        <v>1</v>
      </c>
      <c r="F226" s="203" t="s">
        <v>241</v>
      </c>
      <c r="G226" s="15"/>
      <c r="H226" s="204">
        <v>1</v>
      </c>
      <c r="I226" s="15"/>
      <c r="J226" s="15"/>
      <c r="K226" s="15"/>
      <c r="L226" s="201"/>
      <c r="M226" s="205"/>
      <c r="N226" s="206"/>
      <c r="O226" s="206"/>
      <c r="P226" s="206"/>
      <c r="Q226" s="206"/>
      <c r="R226" s="206"/>
      <c r="S226" s="206"/>
      <c r="T226" s="20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02" t="s">
        <v>147</v>
      </c>
      <c r="AU226" s="202" t="s">
        <v>79</v>
      </c>
      <c r="AV226" s="15" t="s">
        <v>121</v>
      </c>
      <c r="AW226" s="15" t="s">
        <v>27</v>
      </c>
      <c r="AX226" s="15" t="s">
        <v>75</v>
      </c>
      <c r="AY226" s="202" t="s">
        <v>115</v>
      </c>
    </row>
    <row r="227" s="12" customFormat="1" ht="22.8" customHeight="1">
      <c r="A227" s="12"/>
      <c r="B227" s="149"/>
      <c r="C227" s="12"/>
      <c r="D227" s="150" t="s">
        <v>69</v>
      </c>
      <c r="E227" s="159" t="s">
        <v>121</v>
      </c>
      <c r="F227" s="159" t="s">
        <v>266</v>
      </c>
      <c r="G227" s="12"/>
      <c r="H227" s="12"/>
      <c r="I227" s="12"/>
      <c r="J227" s="160">
        <f>BK227</f>
        <v>79960</v>
      </c>
      <c r="K227" s="12"/>
      <c r="L227" s="149"/>
      <c r="M227" s="153"/>
      <c r="N227" s="154"/>
      <c r="O227" s="154"/>
      <c r="P227" s="155">
        <f>SUM(P228:P240)</f>
        <v>106.92</v>
      </c>
      <c r="Q227" s="154"/>
      <c r="R227" s="155">
        <f>SUM(R228:R240)</f>
        <v>0.57169999999999999</v>
      </c>
      <c r="S227" s="154"/>
      <c r="T227" s="156">
        <f>SUM(T228:T240)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0" t="s">
        <v>75</v>
      </c>
      <c r="AT227" s="157" t="s">
        <v>69</v>
      </c>
      <c r="AU227" s="157" t="s">
        <v>75</v>
      </c>
      <c r="AY227" s="150" t="s">
        <v>115</v>
      </c>
      <c r="BK227" s="158">
        <f>SUM(BK228:BK240)</f>
        <v>79960</v>
      </c>
    </row>
    <row r="228" s="2" customFormat="1" ht="33" customHeight="1">
      <c r="A228" s="31"/>
      <c r="B228" s="161"/>
      <c r="C228" s="162" t="s">
        <v>267</v>
      </c>
      <c r="D228" s="162" t="s">
        <v>117</v>
      </c>
      <c r="E228" s="163" t="s">
        <v>268</v>
      </c>
      <c r="F228" s="164" t="s">
        <v>269</v>
      </c>
      <c r="G228" s="165" t="s">
        <v>270</v>
      </c>
      <c r="H228" s="166">
        <v>90</v>
      </c>
      <c r="I228" s="167">
        <v>150</v>
      </c>
      <c r="J228" s="167">
        <f>ROUND(I228*H228,2)</f>
        <v>13500</v>
      </c>
      <c r="K228" s="164" t="s">
        <v>1</v>
      </c>
      <c r="L228" s="32"/>
      <c r="M228" s="168" t="s">
        <v>1</v>
      </c>
      <c r="N228" s="169" t="s">
        <v>35</v>
      </c>
      <c r="O228" s="170">
        <v>1.1879999999999999</v>
      </c>
      <c r="P228" s="170">
        <f>O228*H228</f>
        <v>106.92</v>
      </c>
      <c r="Q228" s="170">
        <v>0.00058</v>
      </c>
      <c r="R228" s="170">
        <f>Q228*H228</f>
        <v>0.052200000000000003</v>
      </c>
      <c r="S228" s="170">
        <v>0</v>
      </c>
      <c r="T228" s="171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72" t="s">
        <v>271</v>
      </c>
      <c r="AT228" s="172" t="s">
        <v>117</v>
      </c>
      <c r="AU228" s="172" t="s">
        <v>79</v>
      </c>
      <c r="AY228" s="18" t="s">
        <v>115</v>
      </c>
      <c r="BE228" s="173">
        <f>IF(N228="základní",J228,0)</f>
        <v>13500</v>
      </c>
      <c r="BF228" s="173">
        <f>IF(N228="snížená",J228,0)</f>
        <v>0</v>
      </c>
      <c r="BG228" s="173">
        <f>IF(N228="zákl. přenesená",J228,0)</f>
        <v>0</v>
      </c>
      <c r="BH228" s="173">
        <f>IF(N228="sníž. přenesená",J228,0)</f>
        <v>0</v>
      </c>
      <c r="BI228" s="173">
        <f>IF(N228="nulová",J228,0)</f>
        <v>0</v>
      </c>
      <c r="BJ228" s="18" t="s">
        <v>75</v>
      </c>
      <c r="BK228" s="173">
        <f>ROUND(I228*H228,2)</f>
        <v>13500</v>
      </c>
      <c r="BL228" s="18" t="s">
        <v>271</v>
      </c>
      <c r="BM228" s="172" t="s">
        <v>272</v>
      </c>
    </row>
    <row r="229" s="2" customFormat="1">
      <c r="A229" s="31"/>
      <c r="B229" s="32"/>
      <c r="C229" s="31"/>
      <c r="D229" s="174" t="s">
        <v>123</v>
      </c>
      <c r="E229" s="31"/>
      <c r="F229" s="175" t="s">
        <v>273</v>
      </c>
      <c r="G229" s="31"/>
      <c r="H229" s="31"/>
      <c r="I229" s="31"/>
      <c r="J229" s="31"/>
      <c r="K229" s="31"/>
      <c r="L229" s="32"/>
      <c r="M229" s="176"/>
      <c r="N229" s="177"/>
      <c r="O229" s="69"/>
      <c r="P229" s="69"/>
      <c r="Q229" s="69"/>
      <c r="R229" s="69"/>
      <c r="S229" s="69"/>
      <c r="T229" s="70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8" t="s">
        <v>123</v>
      </c>
      <c r="AU229" s="18" t="s">
        <v>79</v>
      </c>
    </row>
    <row r="230" s="2" customFormat="1">
      <c r="A230" s="31"/>
      <c r="B230" s="32"/>
      <c r="C230" s="31"/>
      <c r="D230" s="174" t="s">
        <v>125</v>
      </c>
      <c r="E230" s="31"/>
      <c r="F230" s="178" t="s">
        <v>274</v>
      </c>
      <c r="G230" s="31"/>
      <c r="H230" s="31"/>
      <c r="I230" s="31"/>
      <c r="J230" s="31"/>
      <c r="K230" s="31"/>
      <c r="L230" s="32"/>
      <c r="M230" s="176"/>
      <c r="N230" s="177"/>
      <c r="O230" s="69"/>
      <c r="P230" s="69"/>
      <c r="Q230" s="69"/>
      <c r="R230" s="69"/>
      <c r="S230" s="69"/>
      <c r="T230" s="70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8" t="s">
        <v>125</v>
      </c>
      <c r="AU230" s="18" t="s">
        <v>79</v>
      </c>
    </row>
    <row r="231" s="2" customFormat="1" ht="24.15" customHeight="1">
      <c r="A231" s="31"/>
      <c r="B231" s="161"/>
      <c r="C231" s="179" t="s">
        <v>275</v>
      </c>
      <c r="D231" s="179" t="s">
        <v>133</v>
      </c>
      <c r="E231" s="180" t="s">
        <v>276</v>
      </c>
      <c r="F231" s="181" t="s">
        <v>277</v>
      </c>
      <c r="G231" s="182" t="s">
        <v>278</v>
      </c>
      <c r="H231" s="183">
        <v>0.437</v>
      </c>
      <c r="I231" s="184">
        <v>80000</v>
      </c>
      <c r="J231" s="184">
        <f>ROUND(I231*H231,2)</f>
        <v>34960</v>
      </c>
      <c r="K231" s="181" t="s">
        <v>1</v>
      </c>
      <c r="L231" s="185"/>
      <c r="M231" s="186" t="s">
        <v>1</v>
      </c>
      <c r="N231" s="187" t="s">
        <v>35</v>
      </c>
      <c r="O231" s="170">
        <v>0</v>
      </c>
      <c r="P231" s="170">
        <f>O231*H231</f>
        <v>0</v>
      </c>
      <c r="Q231" s="170">
        <v>1</v>
      </c>
      <c r="R231" s="170">
        <f>Q231*H231</f>
        <v>0.437</v>
      </c>
      <c r="S231" s="170">
        <v>0</v>
      </c>
      <c r="T231" s="17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72" t="s">
        <v>137</v>
      </c>
      <c r="AT231" s="172" t="s">
        <v>133</v>
      </c>
      <c r="AU231" s="172" t="s">
        <v>79</v>
      </c>
      <c r="AY231" s="18" t="s">
        <v>115</v>
      </c>
      <c r="BE231" s="173">
        <f>IF(N231="základní",J231,0)</f>
        <v>34960</v>
      </c>
      <c r="BF231" s="173">
        <f>IF(N231="snížená",J231,0)</f>
        <v>0</v>
      </c>
      <c r="BG231" s="173">
        <f>IF(N231="zákl. přenesená",J231,0)</f>
        <v>0</v>
      </c>
      <c r="BH231" s="173">
        <f>IF(N231="sníž. přenesená",J231,0)</f>
        <v>0</v>
      </c>
      <c r="BI231" s="173">
        <f>IF(N231="nulová",J231,0)</f>
        <v>0</v>
      </c>
      <c r="BJ231" s="18" t="s">
        <v>75</v>
      </c>
      <c r="BK231" s="173">
        <f>ROUND(I231*H231,2)</f>
        <v>34960</v>
      </c>
      <c r="BL231" s="18" t="s">
        <v>121</v>
      </c>
      <c r="BM231" s="172" t="s">
        <v>279</v>
      </c>
    </row>
    <row r="232" s="2" customFormat="1">
      <c r="A232" s="31"/>
      <c r="B232" s="32"/>
      <c r="C232" s="31"/>
      <c r="D232" s="174" t="s">
        <v>123</v>
      </c>
      <c r="E232" s="31"/>
      <c r="F232" s="175" t="s">
        <v>277</v>
      </c>
      <c r="G232" s="31"/>
      <c r="H232" s="31"/>
      <c r="I232" s="31"/>
      <c r="J232" s="31"/>
      <c r="K232" s="31"/>
      <c r="L232" s="32"/>
      <c r="M232" s="176"/>
      <c r="N232" s="177"/>
      <c r="O232" s="69"/>
      <c r="P232" s="69"/>
      <c r="Q232" s="69"/>
      <c r="R232" s="69"/>
      <c r="S232" s="69"/>
      <c r="T232" s="70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8" t="s">
        <v>123</v>
      </c>
      <c r="AU232" s="18" t="s">
        <v>79</v>
      </c>
    </row>
    <row r="233" s="14" customFormat="1">
      <c r="A233" s="14"/>
      <c r="B233" s="195"/>
      <c r="C233" s="14"/>
      <c r="D233" s="174" t="s">
        <v>147</v>
      </c>
      <c r="E233" s="196" t="s">
        <v>1</v>
      </c>
      <c r="F233" s="197" t="s">
        <v>280</v>
      </c>
      <c r="G233" s="14"/>
      <c r="H233" s="196" t="s">
        <v>1</v>
      </c>
      <c r="I233" s="14"/>
      <c r="J233" s="14"/>
      <c r="K233" s="14"/>
      <c r="L233" s="195"/>
      <c r="M233" s="198"/>
      <c r="N233" s="199"/>
      <c r="O233" s="199"/>
      <c r="P233" s="199"/>
      <c r="Q233" s="199"/>
      <c r="R233" s="199"/>
      <c r="S233" s="199"/>
      <c r="T233" s="20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6" t="s">
        <v>147</v>
      </c>
      <c r="AU233" s="196" t="s">
        <v>79</v>
      </c>
      <c r="AV233" s="14" t="s">
        <v>75</v>
      </c>
      <c r="AW233" s="14" t="s">
        <v>27</v>
      </c>
      <c r="AX233" s="14" t="s">
        <v>70</v>
      </c>
      <c r="AY233" s="196" t="s">
        <v>115</v>
      </c>
    </row>
    <row r="234" s="13" customFormat="1">
      <c r="A234" s="13"/>
      <c r="B234" s="188"/>
      <c r="C234" s="13"/>
      <c r="D234" s="174" t="s">
        <v>147</v>
      </c>
      <c r="E234" s="194" t="s">
        <v>1</v>
      </c>
      <c r="F234" s="189" t="s">
        <v>281</v>
      </c>
      <c r="G234" s="13"/>
      <c r="H234" s="190">
        <v>0.437</v>
      </c>
      <c r="I234" s="13"/>
      <c r="J234" s="13"/>
      <c r="K234" s="13"/>
      <c r="L234" s="188"/>
      <c r="M234" s="191"/>
      <c r="N234" s="192"/>
      <c r="O234" s="192"/>
      <c r="P234" s="192"/>
      <c r="Q234" s="192"/>
      <c r="R234" s="192"/>
      <c r="S234" s="192"/>
      <c r="T234" s="19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4" t="s">
        <v>147</v>
      </c>
      <c r="AU234" s="194" t="s">
        <v>79</v>
      </c>
      <c r="AV234" s="13" t="s">
        <v>79</v>
      </c>
      <c r="AW234" s="13" t="s">
        <v>27</v>
      </c>
      <c r="AX234" s="13" t="s">
        <v>75</v>
      </c>
      <c r="AY234" s="194" t="s">
        <v>115</v>
      </c>
    </row>
    <row r="235" s="2" customFormat="1" ht="16.5" customHeight="1">
      <c r="A235" s="31"/>
      <c r="B235" s="161"/>
      <c r="C235" s="162" t="s">
        <v>282</v>
      </c>
      <c r="D235" s="162" t="s">
        <v>117</v>
      </c>
      <c r="E235" s="163" t="s">
        <v>283</v>
      </c>
      <c r="F235" s="164" t="s">
        <v>284</v>
      </c>
      <c r="G235" s="165" t="s">
        <v>285</v>
      </c>
      <c r="H235" s="166">
        <v>9</v>
      </c>
      <c r="I235" s="167">
        <v>1000</v>
      </c>
      <c r="J235" s="167">
        <f>ROUND(I235*H235,2)</f>
        <v>9000</v>
      </c>
      <c r="K235" s="164" t="s">
        <v>1</v>
      </c>
      <c r="L235" s="32"/>
      <c r="M235" s="168" t="s">
        <v>1</v>
      </c>
      <c r="N235" s="169" t="s">
        <v>35</v>
      </c>
      <c r="O235" s="170">
        <v>0</v>
      </c>
      <c r="P235" s="170">
        <f>O235*H235</f>
        <v>0</v>
      </c>
      <c r="Q235" s="170">
        <v>0</v>
      </c>
      <c r="R235" s="170">
        <f>Q235*H235</f>
        <v>0</v>
      </c>
      <c r="S235" s="170">
        <v>0</v>
      </c>
      <c r="T235" s="171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72" t="s">
        <v>121</v>
      </c>
      <c r="AT235" s="172" t="s">
        <v>117</v>
      </c>
      <c r="AU235" s="172" t="s">
        <v>79</v>
      </c>
      <c r="AY235" s="18" t="s">
        <v>115</v>
      </c>
      <c r="BE235" s="173">
        <f>IF(N235="základní",J235,0)</f>
        <v>9000</v>
      </c>
      <c r="BF235" s="173">
        <f>IF(N235="snížená",J235,0)</f>
        <v>0</v>
      </c>
      <c r="BG235" s="173">
        <f>IF(N235="zákl. přenesená",J235,0)</f>
        <v>0</v>
      </c>
      <c r="BH235" s="173">
        <f>IF(N235="sníž. přenesená",J235,0)</f>
        <v>0</v>
      </c>
      <c r="BI235" s="173">
        <f>IF(N235="nulová",J235,0)</f>
        <v>0</v>
      </c>
      <c r="BJ235" s="18" t="s">
        <v>75</v>
      </c>
      <c r="BK235" s="173">
        <f>ROUND(I235*H235,2)</f>
        <v>9000</v>
      </c>
      <c r="BL235" s="18" t="s">
        <v>121</v>
      </c>
      <c r="BM235" s="172" t="s">
        <v>286</v>
      </c>
    </row>
    <row r="236" s="2" customFormat="1">
      <c r="A236" s="31"/>
      <c r="B236" s="32"/>
      <c r="C236" s="31"/>
      <c r="D236" s="174" t="s">
        <v>123</v>
      </c>
      <c r="E236" s="31"/>
      <c r="F236" s="175" t="s">
        <v>284</v>
      </c>
      <c r="G236" s="31"/>
      <c r="H236" s="31"/>
      <c r="I236" s="31"/>
      <c r="J236" s="31"/>
      <c r="K236" s="31"/>
      <c r="L236" s="32"/>
      <c r="M236" s="176"/>
      <c r="N236" s="177"/>
      <c r="O236" s="69"/>
      <c r="P236" s="69"/>
      <c r="Q236" s="69"/>
      <c r="R236" s="69"/>
      <c r="S236" s="69"/>
      <c r="T236" s="70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T236" s="18" t="s">
        <v>123</v>
      </c>
      <c r="AU236" s="18" t="s">
        <v>79</v>
      </c>
    </row>
    <row r="237" s="2" customFormat="1">
      <c r="A237" s="31"/>
      <c r="B237" s="32"/>
      <c r="C237" s="31"/>
      <c r="D237" s="174" t="s">
        <v>125</v>
      </c>
      <c r="E237" s="31"/>
      <c r="F237" s="178" t="s">
        <v>287</v>
      </c>
      <c r="G237" s="31"/>
      <c r="H237" s="31"/>
      <c r="I237" s="31"/>
      <c r="J237" s="31"/>
      <c r="K237" s="31"/>
      <c r="L237" s="32"/>
      <c r="M237" s="176"/>
      <c r="N237" s="177"/>
      <c r="O237" s="69"/>
      <c r="P237" s="69"/>
      <c r="Q237" s="69"/>
      <c r="R237" s="69"/>
      <c r="S237" s="69"/>
      <c r="T237" s="70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8" t="s">
        <v>125</v>
      </c>
      <c r="AU237" s="18" t="s">
        <v>79</v>
      </c>
    </row>
    <row r="238" s="2" customFormat="1" ht="24.15" customHeight="1">
      <c r="A238" s="31"/>
      <c r="B238" s="161"/>
      <c r="C238" s="179" t="s">
        <v>288</v>
      </c>
      <c r="D238" s="179" t="s">
        <v>133</v>
      </c>
      <c r="E238" s="180" t="s">
        <v>289</v>
      </c>
      <c r="F238" s="181" t="s">
        <v>290</v>
      </c>
      <c r="G238" s="182" t="s">
        <v>136</v>
      </c>
      <c r="H238" s="183">
        <v>150</v>
      </c>
      <c r="I238" s="184">
        <v>150</v>
      </c>
      <c r="J238" s="184">
        <f>ROUND(I238*H238,2)</f>
        <v>22500</v>
      </c>
      <c r="K238" s="181" t="s">
        <v>1</v>
      </c>
      <c r="L238" s="185"/>
      <c r="M238" s="186" t="s">
        <v>1</v>
      </c>
      <c r="N238" s="187" t="s">
        <v>35</v>
      </c>
      <c r="O238" s="170">
        <v>0</v>
      </c>
      <c r="P238" s="170">
        <f>O238*H238</f>
        <v>0</v>
      </c>
      <c r="Q238" s="170">
        <v>0.00055000000000000003</v>
      </c>
      <c r="R238" s="170">
        <f>Q238*H238</f>
        <v>0.082500000000000004</v>
      </c>
      <c r="S238" s="170">
        <v>0</v>
      </c>
      <c r="T238" s="17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72" t="s">
        <v>137</v>
      </c>
      <c r="AT238" s="172" t="s">
        <v>133</v>
      </c>
      <c r="AU238" s="172" t="s">
        <v>79</v>
      </c>
      <c r="AY238" s="18" t="s">
        <v>115</v>
      </c>
      <c r="BE238" s="173">
        <f>IF(N238="základní",J238,0)</f>
        <v>22500</v>
      </c>
      <c r="BF238" s="173">
        <f>IF(N238="snížená",J238,0)</f>
        <v>0</v>
      </c>
      <c r="BG238" s="173">
        <f>IF(N238="zákl. přenesená",J238,0)</f>
        <v>0</v>
      </c>
      <c r="BH238" s="173">
        <f>IF(N238="sníž. přenesená",J238,0)</f>
        <v>0</v>
      </c>
      <c r="BI238" s="173">
        <f>IF(N238="nulová",J238,0)</f>
        <v>0</v>
      </c>
      <c r="BJ238" s="18" t="s">
        <v>75</v>
      </c>
      <c r="BK238" s="173">
        <f>ROUND(I238*H238,2)</f>
        <v>22500</v>
      </c>
      <c r="BL238" s="18" t="s">
        <v>121</v>
      </c>
      <c r="BM238" s="172" t="s">
        <v>291</v>
      </c>
    </row>
    <row r="239" s="2" customFormat="1">
      <c r="A239" s="31"/>
      <c r="B239" s="32"/>
      <c r="C239" s="31"/>
      <c r="D239" s="174" t="s">
        <v>123</v>
      </c>
      <c r="E239" s="31"/>
      <c r="F239" s="175" t="s">
        <v>292</v>
      </c>
      <c r="G239" s="31"/>
      <c r="H239" s="31"/>
      <c r="I239" s="31"/>
      <c r="J239" s="31"/>
      <c r="K239" s="31"/>
      <c r="L239" s="32"/>
      <c r="M239" s="176"/>
      <c r="N239" s="177"/>
      <c r="O239" s="69"/>
      <c r="P239" s="69"/>
      <c r="Q239" s="69"/>
      <c r="R239" s="69"/>
      <c r="S239" s="69"/>
      <c r="T239" s="70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8" t="s">
        <v>123</v>
      </c>
      <c r="AU239" s="18" t="s">
        <v>79</v>
      </c>
    </row>
    <row r="240" s="2" customFormat="1">
      <c r="A240" s="31"/>
      <c r="B240" s="32"/>
      <c r="C240" s="31"/>
      <c r="D240" s="174" t="s">
        <v>125</v>
      </c>
      <c r="E240" s="31"/>
      <c r="F240" s="178" t="s">
        <v>293</v>
      </c>
      <c r="G240" s="31"/>
      <c r="H240" s="31"/>
      <c r="I240" s="31"/>
      <c r="J240" s="31"/>
      <c r="K240" s="31"/>
      <c r="L240" s="32"/>
      <c r="M240" s="176"/>
      <c r="N240" s="177"/>
      <c r="O240" s="69"/>
      <c r="P240" s="69"/>
      <c r="Q240" s="69"/>
      <c r="R240" s="69"/>
      <c r="S240" s="69"/>
      <c r="T240" s="70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8" t="s">
        <v>125</v>
      </c>
      <c r="AU240" s="18" t="s">
        <v>79</v>
      </c>
    </row>
    <row r="241" s="12" customFormat="1" ht="22.8" customHeight="1">
      <c r="A241" s="12"/>
      <c r="B241" s="149"/>
      <c r="C241" s="12"/>
      <c r="D241" s="150" t="s">
        <v>69</v>
      </c>
      <c r="E241" s="159" t="s">
        <v>143</v>
      </c>
      <c r="F241" s="159" t="s">
        <v>294</v>
      </c>
      <c r="G241" s="12"/>
      <c r="H241" s="12"/>
      <c r="I241" s="12"/>
      <c r="J241" s="160">
        <f>BK241</f>
        <v>402283.19999999995</v>
      </c>
      <c r="K241" s="12"/>
      <c r="L241" s="149"/>
      <c r="M241" s="153"/>
      <c r="N241" s="154"/>
      <c r="O241" s="154"/>
      <c r="P241" s="155">
        <f>SUM(P242:P249)</f>
        <v>0</v>
      </c>
      <c r="Q241" s="154"/>
      <c r="R241" s="155">
        <f>SUM(R242:R249)</f>
        <v>8.308110000000001</v>
      </c>
      <c r="S241" s="154"/>
      <c r="T241" s="156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50" t="s">
        <v>75</v>
      </c>
      <c r="AT241" s="157" t="s">
        <v>69</v>
      </c>
      <c r="AU241" s="157" t="s">
        <v>75</v>
      </c>
      <c r="AY241" s="150" t="s">
        <v>115</v>
      </c>
      <c r="BK241" s="158">
        <f>SUM(BK242:BK249)</f>
        <v>402283.19999999995</v>
      </c>
    </row>
    <row r="242" s="2" customFormat="1" ht="24.15" customHeight="1">
      <c r="A242" s="31"/>
      <c r="B242" s="161"/>
      <c r="C242" s="179" t="s">
        <v>295</v>
      </c>
      <c r="D242" s="179" t="s">
        <v>133</v>
      </c>
      <c r="E242" s="180" t="s">
        <v>296</v>
      </c>
      <c r="F242" s="181" t="s">
        <v>297</v>
      </c>
      <c r="G242" s="182" t="s">
        <v>152</v>
      </c>
      <c r="H242" s="183">
        <v>10.194000000000001</v>
      </c>
      <c r="I242" s="184">
        <v>34400</v>
      </c>
      <c r="J242" s="184">
        <f>ROUND(I242*H242,2)</f>
        <v>350673.59999999998</v>
      </c>
      <c r="K242" s="181" t="s">
        <v>1</v>
      </c>
      <c r="L242" s="185"/>
      <c r="M242" s="186" t="s">
        <v>1</v>
      </c>
      <c r="N242" s="187" t="s">
        <v>35</v>
      </c>
      <c r="O242" s="170">
        <v>0</v>
      </c>
      <c r="P242" s="170">
        <f>O242*H242</f>
        <v>0</v>
      </c>
      <c r="Q242" s="170">
        <v>0.81499999999999995</v>
      </c>
      <c r="R242" s="170">
        <f>Q242*H242</f>
        <v>8.308110000000001</v>
      </c>
      <c r="S242" s="170">
        <v>0</v>
      </c>
      <c r="T242" s="171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72" t="s">
        <v>137</v>
      </c>
      <c r="AT242" s="172" t="s">
        <v>133</v>
      </c>
      <c r="AU242" s="172" t="s">
        <v>79</v>
      </c>
      <c r="AY242" s="18" t="s">
        <v>115</v>
      </c>
      <c r="BE242" s="173">
        <f>IF(N242="základní",J242,0)</f>
        <v>350673.59999999998</v>
      </c>
      <c r="BF242" s="173">
        <f>IF(N242="snížená",J242,0)</f>
        <v>0</v>
      </c>
      <c r="BG242" s="173">
        <f>IF(N242="zákl. přenesená",J242,0)</f>
        <v>0</v>
      </c>
      <c r="BH242" s="173">
        <f>IF(N242="sníž. přenesená",J242,0)</f>
        <v>0</v>
      </c>
      <c r="BI242" s="173">
        <f>IF(N242="nulová",J242,0)</f>
        <v>0</v>
      </c>
      <c r="BJ242" s="18" t="s">
        <v>75</v>
      </c>
      <c r="BK242" s="173">
        <f>ROUND(I242*H242,2)</f>
        <v>350673.59999999998</v>
      </c>
      <c r="BL242" s="18" t="s">
        <v>121</v>
      </c>
      <c r="BM242" s="172" t="s">
        <v>298</v>
      </c>
    </row>
    <row r="243" s="2" customFormat="1">
      <c r="A243" s="31"/>
      <c r="B243" s="32"/>
      <c r="C243" s="31"/>
      <c r="D243" s="174" t="s">
        <v>123</v>
      </c>
      <c r="E243" s="31"/>
      <c r="F243" s="175" t="s">
        <v>297</v>
      </c>
      <c r="G243" s="31"/>
      <c r="H243" s="31"/>
      <c r="I243" s="31"/>
      <c r="J243" s="31"/>
      <c r="K243" s="31"/>
      <c r="L243" s="32"/>
      <c r="M243" s="176"/>
      <c r="N243" s="177"/>
      <c r="O243" s="69"/>
      <c r="P243" s="69"/>
      <c r="Q243" s="69"/>
      <c r="R243" s="69"/>
      <c r="S243" s="69"/>
      <c r="T243" s="70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8" t="s">
        <v>123</v>
      </c>
      <c r="AU243" s="18" t="s">
        <v>79</v>
      </c>
    </row>
    <row r="244" s="14" customFormat="1">
      <c r="A244" s="14"/>
      <c r="B244" s="195"/>
      <c r="C244" s="14"/>
      <c r="D244" s="174" t="s">
        <v>147</v>
      </c>
      <c r="E244" s="196" t="s">
        <v>1</v>
      </c>
      <c r="F244" s="197" t="s">
        <v>299</v>
      </c>
      <c r="G244" s="14"/>
      <c r="H244" s="196" t="s">
        <v>1</v>
      </c>
      <c r="I244" s="14"/>
      <c r="J244" s="14"/>
      <c r="K244" s="14"/>
      <c r="L244" s="195"/>
      <c r="M244" s="198"/>
      <c r="N244" s="199"/>
      <c r="O244" s="199"/>
      <c r="P244" s="199"/>
      <c r="Q244" s="199"/>
      <c r="R244" s="199"/>
      <c r="S244" s="199"/>
      <c r="T244" s="20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6" t="s">
        <v>147</v>
      </c>
      <c r="AU244" s="196" t="s">
        <v>79</v>
      </c>
      <c r="AV244" s="14" t="s">
        <v>75</v>
      </c>
      <c r="AW244" s="14" t="s">
        <v>27</v>
      </c>
      <c r="AX244" s="14" t="s">
        <v>70</v>
      </c>
      <c r="AY244" s="196" t="s">
        <v>115</v>
      </c>
    </row>
    <row r="245" s="13" customFormat="1">
      <c r="A245" s="13"/>
      <c r="B245" s="188"/>
      <c r="C245" s="13"/>
      <c r="D245" s="174" t="s">
        <v>147</v>
      </c>
      <c r="E245" s="194" t="s">
        <v>1</v>
      </c>
      <c r="F245" s="189" t="s">
        <v>300</v>
      </c>
      <c r="G245" s="13"/>
      <c r="H245" s="190">
        <v>10.194000000000001</v>
      </c>
      <c r="I245" s="13"/>
      <c r="J245" s="13"/>
      <c r="K245" s="13"/>
      <c r="L245" s="188"/>
      <c r="M245" s="191"/>
      <c r="N245" s="192"/>
      <c r="O245" s="192"/>
      <c r="P245" s="192"/>
      <c r="Q245" s="192"/>
      <c r="R245" s="192"/>
      <c r="S245" s="192"/>
      <c r="T245" s="19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4" t="s">
        <v>147</v>
      </c>
      <c r="AU245" s="194" t="s">
        <v>79</v>
      </c>
      <c r="AV245" s="13" t="s">
        <v>79</v>
      </c>
      <c r="AW245" s="13" t="s">
        <v>27</v>
      </c>
      <c r="AX245" s="13" t="s">
        <v>70</v>
      </c>
      <c r="AY245" s="194" t="s">
        <v>115</v>
      </c>
    </row>
    <row r="246" s="15" customFormat="1">
      <c r="A246" s="15"/>
      <c r="B246" s="201"/>
      <c r="C246" s="15"/>
      <c r="D246" s="174" t="s">
        <v>147</v>
      </c>
      <c r="E246" s="202" t="s">
        <v>1</v>
      </c>
      <c r="F246" s="203" t="s">
        <v>241</v>
      </c>
      <c r="G246" s="15"/>
      <c r="H246" s="204">
        <v>10.194000000000001</v>
      </c>
      <c r="I246" s="15"/>
      <c r="J246" s="15"/>
      <c r="K246" s="15"/>
      <c r="L246" s="201"/>
      <c r="M246" s="205"/>
      <c r="N246" s="206"/>
      <c r="O246" s="206"/>
      <c r="P246" s="206"/>
      <c r="Q246" s="206"/>
      <c r="R246" s="206"/>
      <c r="S246" s="206"/>
      <c r="T246" s="20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02" t="s">
        <v>147</v>
      </c>
      <c r="AU246" s="202" t="s">
        <v>79</v>
      </c>
      <c r="AV246" s="15" t="s">
        <v>121</v>
      </c>
      <c r="AW246" s="15" t="s">
        <v>27</v>
      </c>
      <c r="AX246" s="15" t="s">
        <v>75</v>
      </c>
      <c r="AY246" s="202" t="s">
        <v>115</v>
      </c>
    </row>
    <row r="247" s="2" customFormat="1" ht="16.5" customHeight="1">
      <c r="A247" s="31"/>
      <c r="B247" s="161"/>
      <c r="C247" s="179" t="s">
        <v>301</v>
      </c>
      <c r="D247" s="179" t="s">
        <v>133</v>
      </c>
      <c r="E247" s="180" t="s">
        <v>302</v>
      </c>
      <c r="F247" s="181" t="s">
        <v>303</v>
      </c>
      <c r="G247" s="182" t="s">
        <v>152</v>
      </c>
      <c r="H247" s="183">
        <v>2.016</v>
      </c>
      <c r="I247" s="184">
        <v>25600</v>
      </c>
      <c r="J247" s="184">
        <f>ROUND(I247*H247,2)</f>
        <v>51609.599999999999</v>
      </c>
      <c r="K247" s="181" t="s">
        <v>1</v>
      </c>
      <c r="L247" s="185"/>
      <c r="M247" s="186" t="s">
        <v>1</v>
      </c>
      <c r="N247" s="187" t="s">
        <v>35</v>
      </c>
      <c r="O247" s="170">
        <v>0</v>
      </c>
      <c r="P247" s="170">
        <f>O247*H247</f>
        <v>0</v>
      </c>
      <c r="Q247" s="170">
        <v>0</v>
      </c>
      <c r="R247" s="170">
        <f>Q247*H247</f>
        <v>0</v>
      </c>
      <c r="S247" s="170">
        <v>0</v>
      </c>
      <c r="T247" s="17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72" t="s">
        <v>137</v>
      </c>
      <c r="AT247" s="172" t="s">
        <v>133</v>
      </c>
      <c r="AU247" s="172" t="s">
        <v>79</v>
      </c>
      <c r="AY247" s="18" t="s">
        <v>115</v>
      </c>
      <c r="BE247" s="173">
        <f>IF(N247="základní",J247,0)</f>
        <v>51609.599999999999</v>
      </c>
      <c r="BF247" s="173">
        <f>IF(N247="snížená",J247,0)</f>
        <v>0</v>
      </c>
      <c r="BG247" s="173">
        <f>IF(N247="zákl. přenesená",J247,0)</f>
        <v>0</v>
      </c>
      <c r="BH247" s="173">
        <f>IF(N247="sníž. přenesená",J247,0)</f>
        <v>0</v>
      </c>
      <c r="BI247" s="173">
        <f>IF(N247="nulová",J247,0)</f>
        <v>0</v>
      </c>
      <c r="BJ247" s="18" t="s">
        <v>75</v>
      </c>
      <c r="BK247" s="173">
        <f>ROUND(I247*H247,2)</f>
        <v>51609.599999999999</v>
      </c>
      <c r="BL247" s="18" t="s">
        <v>121</v>
      </c>
      <c r="BM247" s="172" t="s">
        <v>304</v>
      </c>
    </row>
    <row r="248" s="2" customFormat="1">
      <c r="A248" s="31"/>
      <c r="B248" s="32"/>
      <c r="C248" s="31"/>
      <c r="D248" s="174" t="s">
        <v>123</v>
      </c>
      <c r="E248" s="31"/>
      <c r="F248" s="175" t="s">
        <v>303</v>
      </c>
      <c r="G248" s="31"/>
      <c r="H248" s="31"/>
      <c r="I248" s="31"/>
      <c r="J248" s="31"/>
      <c r="K248" s="31"/>
      <c r="L248" s="32"/>
      <c r="M248" s="176"/>
      <c r="N248" s="177"/>
      <c r="O248" s="69"/>
      <c r="P248" s="69"/>
      <c r="Q248" s="69"/>
      <c r="R248" s="69"/>
      <c r="S248" s="69"/>
      <c r="T248" s="70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8" t="s">
        <v>123</v>
      </c>
      <c r="AU248" s="18" t="s">
        <v>79</v>
      </c>
    </row>
    <row r="249" s="2" customFormat="1">
      <c r="A249" s="31"/>
      <c r="B249" s="32"/>
      <c r="C249" s="31"/>
      <c r="D249" s="174" t="s">
        <v>125</v>
      </c>
      <c r="E249" s="31"/>
      <c r="F249" s="178" t="s">
        <v>305</v>
      </c>
      <c r="G249" s="31"/>
      <c r="H249" s="31"/>
      <c r="I249" s="31"/>
      <c r="J249" s="31"/>
      <c r="K249" s="31"/>
      <c r="L249" s="32"/>
      <c r="M249" s="176"/>
      <c r="N249" s="177"/>
      <c r="O249" s="69"/>
      <c r="P249" s="69"/>
      <c r="Q249" s="69"/>
      <c r="R249" s="69"/>
      <c r="S249" s="69"/>
      <c r="T249" s="70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8" t="s">
        <v>125</v>
      </c>
      <c r="AU249" s="18" t="s">
        <v>79</v>
      </c>
    </row>
    <row r="250" s="12" customFormat="1" ht="22.8" customHeight="1">
      <c r="A250" s="12"/>
      <c r="B250" s="149"/>
      <c r="C250" s="12"/>
      <c r="D250" s="150" t="s">
        <v>69</v>
      </c>
      <c r="E250" s="159" t="s">
        <v>149</v>
      </c>
      <c r="F250" s="159" t="s">
        <v>306</v>
      </c>
      <c r="G250" s="12"/>
      <c r="H250" s="12"/>
      <c r="I250" s="12"/>
      <c r="J250" s="160">
        <f>BK250</f>
        <v>102056.17999999999</v>
      </c>
      <c r="K250" s="12"/>
      <c r="L250" s="149"/>
      <c r="M250" s="153"/>
      <c r="N250" s="154"/>
      <c r="O250" s="154"/>
      <c r="P250" s="155">
        <f>SUM(P251:P253)</f>
        <v>0</v>
      </c>
      <c r="Q250" s="154"/>
      <c r="R250" s="155">
        <f>SUM(R251:R253)</f>
        <v>0</v>
      </c>
      <c r="S250" s="154"/>
      <c r="T250" s="156">
        <f>SUM(T251:T253)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50" t="s">
        <v>75</v>
      </c>
      <c r="AT250" s="157" t="s">
        <v>69</v>
      </c>
      <c r="AU250" s="157" t="s">
        <v>75</v>
      </c>
      <c r="AY250" s="150" t="s">
        <v>115</v>
      </c>
      <c r="BK250" s="158">
        <f>SUM(BK251:BK253)</f>
        <v>102056.17999999999</v>
      </c>
    </row>
    <row r="251" s="2" customFormat="1" ht="16.5" customHeight="1">
      <c r="A251" s="31"/>
      <c r="B251" s="161"/>
      <c r="C251" s="179" t="s">
        <v>307</v>
      </c>
      <c r="D251" s="179" t="s">
        <v>133</v>
      </c>
      <c r="E251" s="180" t="s">
        <v>308</v>
      </c>
      <c r="F251" s="181" t="s">
        <v>309</v>
      </c>
      <c r="G251" s="182" t="s">
        <v>310</v>
      </c>
      <c r="H251" s="183">
        <v>1479.0750000000001</v>
      </c>
      <c r="I251" s="184">
        <v>69</v>
      </c>
      <c r="J251" s="184">
        <f>ROUND(I251*H251,2)</f>
        <v>102056.17999999999</v>
      </c>
      <c r="K251" s="181" t="s">
        <v>1</v>
      </c>
      <c r="L251" s="185"/>
      <c r="M251" s="186" t="s">
        <v>1</v>
      </c>
      <c r="N251" s="187" t="s">
        <v>35</v>
      </c>
      <c r="O251" s="170">
        <v>0</v>
      </c>
      <c r="P251" s="170">
        <f>O251*H251</f>
        <v>0</v>
      </c>
      <c r="Q251" s="170">
        <v>0</v>
      </c>
      <c r="R251" s="170">
        <f>Q251*H251</f>
        <v>0</v>
      </c>
      <c r="S251" s="170">
        <v>0</v>
      </c>
      <c r="T251" s="17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72" t="s">
        <v>137</v>
      </c>
      <c r="AT251" s="172" t="s">
        <v>133</v>
      </c>
      <c r="AU251" s="172" t="s">
        <v>79</v>
      </c>
      <c r="AY251" s="18" t="s">
        <v>115</v>
      </c>
      <c r="BE251" s="173">
        <f>IF(N251="základní",J251,0)</f>
        <v>102056.17999999999</v>
      </c>
      <c r="BF251" s="173">
        <f>IF(N251="snížená",J251,0)</f>
        <v>0</v>
      </c>
      <c r="BG251" s="173">
        <f>IF(N251="zákl. přenesená",J251,0)</f>
        <v>0</v>
      </c>
      <c r="BH251" s="173">
        <f>IF(N251="sníž. přenesená",J251,0)</f>
        <v>0</v>
      </c>
      <c r="BI251" s="173">
        <f>IF(N251="nulová",J251,0)</f>
        <v>0</v>
      </c>
      <c r="BJ251" s="18" t="s">
        <v>75</v>
      </c>
      <c r="BK251" s="173">
        <f>ROUND(I251*H251,2)</f>
        <v>102056.17999999999</v>
      </c>
      <c r="BL251" s="18" t="s">
        <v>121</v>
      </c>
      <c r="BM251" s="172" t="s">
        <v>311</v>
      </c>
    </row>
    <row r="252" s="2" customFormat="1">
      <c r="A252" s="31"/>
      <c r="B252" s="32"/>
      <c r="C252" s="31"/>
      <c r="D252" s="174" t="s">
        <v>123</v>
      </c>
      <c r="E252" s="31"/>
      <c r="F252" s="175" t="s">
        <v>309</v>
      </c>
      <c r="G252" s="31"/>
      <c r="H252" s="31"/>
      <c r="I252" s="31"/>
      <c r="J252" s="31"/>
      <c r="K252" s="31"/>
      <c r="L252" s="32"/>
      <c r="M252" s="176"/>
      <c r="N252" s="177"/>
      <c r="O252" s="69"/>
      <c r="P252" s="69"/>
      <c r="Q252" s="69"/>
      <c r="R252" s="69"/>
      <c r="S252" s="69"/>
      <c r="T252" s="70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T252" s="18" t="s">
        <v>123</v>
      </c>
      <c r="AU252" s="18" t="s">
        <v>79</v>
      </c>
    </row>
    <row r="253" s="2" customFormat="1">
      <c r="A253" s="31"/>
      <c r="B253" s="32"/>
      <c r="C253" s="31"/>
      <c r="D253" s="174" t="s">
        <v>125</v>
      </c>
      <c r="E253" s="31"/>
      <c r="F253" s="178" t="s">
        <v>312</v>
      </c>
      <c r="G253" s="31"/>
      <c r="H253" s="31"/>
      <c r="I253" s="31"/>
      <c r="J253" s="31"/>
      <c r="K253" s="31"/>
      <c r="L253" s="32"/>
      <c r="M253" s="176"/>
      <c r="N253" s="177"/>
      <c r="O253" s="69"/>
      <c r="P253" s="69"/>
      <c r="Q253" s="69"/>
      <c r="R253" s="69"/>
      <c r="S253" s="69"/>
      <c r="T253" s="70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8" t="s">
        <v>125</v>
      </c>
      <c r="AU253" s="18" t="s">
        <v>79</v>
      </c>
    </row>
    <row r="254" s="12" customFormat="1" ht="22.8" customHeight="1">
      <c r="A254" s="12"/>
      <c r="B254" s="149"/>
      <c r="C254" s="12"/>
      <c r="D254" s="150" t="s">
        <v>69</v>
      </c>
      <c r="E254" s="159" t="s">
        <v>137</v>
      </c>
      <c r="F254" s="159" t="s">
        <v>313</v>
      </c>
      <c r="G254" s="12"/>
      <c r="H254" s="12"/>
      <c r="I254" s="12"/>
      <c r="J254" s="160">
        <f>BK254</f>
        <v>3966600</v>
      </c>
      <c r="K254" s="12"/>
      <c r="L254" s="149"/>
      <c r="M254" s="153"/>
      <c r="N254" s="154"/>
      <c r="O254" s="154"/>
      <c r="P254" s="155">
        <f>SUM(P255:P317)</f>
        <v>0</v>
      </c>
      <c r="Q254" s="154"/>
      <c r="R254" s="155">
        <f>SUM(R255:R317)</f>
        <v>0</v>
      </c>
      <c r="S254" s="154"/>
      <c r="T254" s="156">
        <f>SUM(T255:T317)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50" t="s">
        <v>75</v>
      </c>
      <c r="AT254" s="157" t="s">
        <v>69</v>
      </c>
      <c r="AU254" s="157" t="s">
        <v>75</v>
      </c>
      <c r="AY254" s="150" t="s">
        <v>115</v>
      </c>
      <c r="BK254" s="158">
        <f>SUM(BK255:BK317)</f>
        <v>3966600</v>
      </c>
    </row>
    <row r="255" s="2" customFormat="1" ht="24.15" customHeight="1">
      <c r="A255" s="31"/>
      <c r="B255" s="161"/>
      <c r="C255" s="179" t="s">
        <v>314</v>
      </c>
      <c r="D255" s="179" t="s">
        <v>133</v>
      </c>
      <c r="E255" s="180" t="s">
        <v>315</v>
      </c>
      <c r="F255" s="181" t="s">
        <v>316</v>
      </c>
      <c r="G255" s="182" t="s">
        <v>136</v>
      </c>
      <c r="H255" s="183">
        <v>10</v>
      </c>
      <c r="I255" s="184">
        <v>24000</v>
      </c>
      <c r="J255" s="184">
        <f>ROUND(I255*H255,2)</f>
        <v>240000</v>
      </c>
      <c r="K255" s="181" t="s">
        <v>1</v>
      </c>
      <c r="L255" s="185"/>
      <c r="M255" s="186" t="s">
        <v>1</v>
      </c>
      <c r="N255" s="187" t="s">
        <v>35</v>
      </c>
      <c r="O255" s="170">
        <v>0</v>
      </c>
      <c r="P255" s="170">
        <f>O255*H255</f>
        <v>0</v>
      </c>
      <c r="Q255" s="170">
        <v>0</v>
      </c>
      <c r="R255" s="170">
        <f>Q255*H255</f>
        <v>0</v>
      </c>
      <c r="S255" s="170">
        <v>0</v>
      </c>
      <c r="T255" s="171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72" t="s">
        <v>137</v>
      </c>
      <c r="AT255" s="172" t="s">
        <v>133</v>
      </c>
      <c r="AU255" s="172" t="s">
        <v>79</v>
      </c>
      <c r="AY255" s="18" t="s">
        <v>115</v>
      </c>
      <c r="BE255" s="173">
        <f>IF(N255="základní",J255,0)</f>
        <v>240000</v>
      </c>
      <c r="BF255" s="173">
        <f>IF(N255="snížená",J255,0)</f>
        <v>0</v>
      </c>
      <c r="BG255" s="173">
        <f>IF(N255="zákl. přenesená",J255,0)</f>
        <v>0</v>
      </c>
      <c r="BH255" s="173">
        <f>IF(N255="sníž. přenesená",J255,0)</f>
        <v>0</v>
      </c>
      <c r="BI255" s="173">
        <f>IF(N255="nulová",J255,0)</f>
        <v>0</v>
      </c>
      <c r="BJ255" s="18" t="s">
        <v>75</v>
      </c>
      <c r="BK255" s="173">
        <f>ROUND(I255*H255,2)</f>
        <v>240000</v>
      </c>
      <c r="BL255" s="18" t="s">
        <v>121</v>
      </c>
      <c r="BM255" s="172" t="s">
        <v>317</v>
      </c>
    </row>
    <row r="256" s="2" customFormat="1">
      <c r="A256" s="31"/>
      <c r="B256" s="32"/>
      <c r="C256" s="31"/>
      <c r="D256" s="174" t="s">
        <v>123</v>
      </c>
      <c r="E256" s="31"/>
      <c r="F256" s="175" t="s">
        <v>316</v>
      </c>
      <c r="G256" s="31"/>
      <c r="H256" s="31"/>
      <c r="I256" s="31"/>
      <c r="J256" s="31"/>
      <c r="K256" s="31"/>
      <c r="L256" s="32"/>
      <c r="M256" s="176"/>
      <c r="N256" s="177"/>
      <c r="O256" s="69"/>
      <c r="P256" s="69"/>
      <c r="Q256" s="69"/>
      <c r="R256" s="69"/>
      <c r="S256" s="69"/>
      <c r="T256" s="70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8" t="s">
        <v>123</v>
      </c>
      <c r="AU256" s="18" t="s">
        <v>79</v>
      </c>
    </row>
    <row r="257" s="2" customFormat="1">
      <c r="A257" s="31"/>
      <c r="B257" s="32"/>
      <c r="C257" s="31"/>
      <c r="D257" s="174" t="s">
        <v>125</v>
      </c>
      <c r="E257" s="31"/>
      <c r="F257" s="178" t="s">
        <v>318</v>
      </c>
      <c r="G257" s="31"/>
      <c r="H257" s="31"/>
      <c r="I257" s="31"/>
      <c r="J257" s="31"/>
      <c r="K257" s="31"/>
      <c r="L257" s="32"/>
      <c r="M257" s="176"/>
      <c r="N257" s="177"/>
      <c r="O257" s="69"/>
      <c r="P257" s="69"/>
      <c r="Q257" s="69"/>
      <c r="R257" s="69"/>
      <c r="S257" s="69"/>
      <c r="T257" s="70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8" t="s">
        <v>125</v>
      </c>
      <c r="AU257" s="18" t="s">
        <v>79</v>
      </c>
    </row>
    <row r="258" s="2" customFormat="1" ht="24.15" customHeight="1">
      <c r="A258" s="31"/>
      <c r="B258" s="161"/>
      <c r="C258" s="179" t="s">
        <v>319</v>
      </c>
      <c r="D258" s="179" t="s">
        <v>133</v>
      </c>
      <c r="E258" s="180" t="s">
        <v>320</v>
      </c>
      <c r="F258" s="181" t="s">
        <v>321</v>
      </c>
      <c r="G258" s="182" t="s">
        <v>136</v>
      </c>
      <c r="H258" s="183">
        <v>2</v>
      </c>
      <c r="I258" s="184">
        <v>35000</v>
      </c>
      <c r="J258" s="184">
        <f>ROUND(I258*H258,2)</f>
        <v>70000</v>
      </c>
      <c r="K258" s="181" t="s">
        <v>1</v>
      </c>
      <c r="L258" s="185"/>
      <c r="M258" s="186" t="s">
        <v>1</v>
      </c>
      <c r="N258" s="187" t="s">
        <v>35</v>
      </c>
      <c r="O258" s="170">
        <v>0</v>
      </c>
      <c r="P258" s="170">
        <f>O258*H258</f>
        <v>0</v>
      </c>
      <c r="Q258" s="170">
        <v>0</v>
      </c>
      <c r="R258" s="170">
        <f>Q258*H258</f>
        <v>0</v>
      </c>
      <c r="S258" s="170">
        <v>0</v>
      </c>
      <c r="T258" s="171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72" t="s">
        <v>137</v>
      </c>
      <c r="AT258" s="172" t="s">
        <v>133</v>
      </c>
      <c r="AU258" s="172" t="s">
        <v>79</v>
      </c>
      <c r="AY258" s="18" t="s">
        <v>115</v>
      </c>
      <c r="BE258" s="173">
        <f>IF(N258="základní",J258,0)</f>
        <v>70000</v>
      </c>
      <c r="BF258" s="173">
        <f>IF(N258="snížená",J258,0)</f>
        <v>0</v>
      </c>
      <c r="BG258" s="173">
        <f>IF(N258="zákl. přenesená",J258,0)</f>
        <v>0</v>
      </c>
      <c r="BH258" s="173">
        <f>IF(N258="sníž. přenesená",J258,0)</f>
        <v>0</v>
      </c>
      <c r="BI258" s="173">
        <f>IF(N258="nulová",J258,0)</f>
        <v>0</v>
      </c>
      <c r="BJ258" s="18" t="s">
        <v>75</v>
      </c>
      <c r="BK258" s="173">
        <f>ROUND(I258*H258,2)</f>
        <v>70000</v>
      </c>
      <c r="BL258" s="18" t="s">
        <v>121</v>
      </c>
      <c r="BM258" s="172" t="s">
        <v>322</v>
      </c>
    </row>
    <row r="259" s="2" customFormat="1">
      <c r="A259" s="31"/>
      <c r="B259" s="32"/>
      <c r="C259" s="31"/>
      <c r="D259" s="174" t="s">
        <v>123</v>
      </c>
      <c r="E259" s="31"/>
      <c r="F259" s="175" t="s">
        <v>323</v>
      </c>
      <c r="G259" s="31"/>
      <c r="H259" s="31"/>
      <c r="I259" s="31"/>
      <c r="J259" s="31"/>
      <c r="K259" s="31"/>
      <c r="L259" s="32"/>
      <c r="M259" s="176"/>
      <c r="N259" s="177"/>
      <c r="O259" s="69"/>
      <c r="P259" s="69"/>
      <c r="Q259" s="69"/>
      <c r="R259" s="69"/>
      <c r="S259" s="69"/>
      <c r="T259" s="70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8" t="s">
        <v>123</v>
      </c>
      <c r="AU259" s="18" t="s">
        <v>79</v>
      </c>
    </row>
    <row r="260" s="2" customFormat="1">
      <c r="A260" s="31"/>
      <c r="B260" s="32"/>
      <c r="C260" s="31"/>
      <c r="D260" s="174" t="s">
        <v>125</v>
      </c>
      <c r="E260" s="31"/>
      <c r="F260" s="178" t="s">
        <v>324</v>
      </c>
      <c r="G260" s="31"/>
      <c r="H260" s="31"/>
      <c r="I260" s="31"/>
      <c r="J260" s="31"/>
      <c r="K260" s="31"/>
      <c r="L260" s="32"/>
      <c r="M260" s="176"/>
      <c r="N260" s="177"/>
      <c r="O260" s="69"/>
      <c r="P260" s="69"/>
      <c r="Q260" s="69"/>
      <c r="R260" s="69"/>
      <c r="S260" s="69"/>
      <c r="T260" s="70"/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T260" s="18" t="s">
        <v>125</v>
      </c>
      <c r="AU260" s="18" t="s">
        <v>79</v>
      </c>
    </row>
    <row r="261" s="2" customFormat="1" ht="24.15" customHeight="1">
      <c r="A261" s="31"/>
      <c r="B261" s="161"/>
      <c r="C261" s="179" t="s">
        <v>325</v>
      </c>
      <c r="D261" s="179" t="s">
        <v>133</v>
      </c>
      <c r="E261" s="180" t="s">
        <v>326</v>
      </c>
      <c r="F261" s="181" t="s">
        <v>327</v>
      </c>
      <c r="G261" s="182" t="s">
        <v>136</v>
      </c>
      <c r="H261" s="183">
        <v>2</v>
      </c>
      <c r="I261" s="184">
        <v>35000</v>
      </c>
      <c r="J261" s="184">
        <f>ROUND(I261*H261,2)</f>
        <v>70000</v>
      </c>
      <c r="K261" s="181" t="s">
        <v>1</v>
      </c>
      <c r="L261" s="185"/>
      <c r="M261" s="186" t="s">
        <v>1</v>
      </c>
      <c r="N261" s="187" t="s">
        <v>35</v>
      </c>
      <c r="O261" s="170">
        <v>0</v>
      </c>
      <c r="P261" s="170">
        <f>O261*H261</f>
        <v>0</v>
      </c>
      <c r="Q261" s="170">
        <v>0</v>
      </c>
      <c r="R261" s="170">
        <f>Q261*H261</f>
        <v>0</v>
      </c>
      <c r="S261" s="170">
        <v>0</v>
      </c>
      <c r="T261" s="171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72" t="s">
        <v>137</v>
      </c>
      <c r="AT261" s="172" t="s">
        <v>133</v>
      </c>
      <c r="AU261" s="172" t="s">
        <v>79</v>
      </c>
      <c r="AY261" s="18" t="s">
        <v>115</v>
      </c>
      <c r="BE261" s="173">
        <f>IF(N261="základní",J261,0)</f>
        <v>70000</v>
      </c>
      <c r="BF261" s="173">
        <f>IF(N261="snížená",J261,0)</f>
        <v>0</v>
      </c>
      <c r="BG261" s="173">
        <f>IF(N261="zákl. přenesená",J261,0)</f>
        <v>0</v>
      </c>
      <c r="BH261" s="173">
        <f>IF(N261="sníž. přenesená",J261,0)</f>
        <v>0</v>
      </c>
      <c r="BI261" s="173">
        <f>IF(N261="nulová",J261,0)</f>
        <v>0</v>
      </c>
      <c r="BJ261" s="18" t="s">
        <v>75</v>
      </c>
      <c r="BK261" s="173">
        <f>ROUND(I261*H261,2)</f>
        <v>70000</v>
      </c>
      <c r="BL261" s="18" t="s">
        <v>121</v>
      </c>
      <c r="BM261" s="172" t="s">
        <v>328</v>
      </c>
    </row>
    <row r="262" s="2" customFormat="1">
      <c r="A262" s="31"/>
      <c r="B262" s="32"/>
      <c r="C262" s="31"/>
      <c r="D262" s="174" t="s">
        <v>123</v>
      </c>
      <c r="E262" s="31"/>
      <c r="F262" s="175" t="s">
        <v>329</v>
      </c>
      <c r="G262" s="31"/>
      <c r="H262" s="31"/>
      <c r="I262" s="31"/>
      <c r="J262" s="31"/>
      <c r="K262" s="31"/>
      <c r="L262" s="32"/>
      <c r="M262" s="176"/>
      <c r="N262" s="177"/>
      <c r="O262" s="69"/>
      <c r="P262" s="69"/>
      <c r="Q262" s="69"/>
      <c r="R262" s="69"/>
      <c r="S262" s="69"/>
      <c r="T262" s="70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T262" s="18" t="s">
        <v>123</v>
      </c>
      <c r="AU262" s="18" t="s">
        <v>79</v>
      </c>
    </row>
    <row r="263" s="2" customFormat="1">
      <c r="A263" s="31"/>
      <c r="B263" s="32"/>
      <c r="C263" s="31"/>
      <c r="D263" s="174" t="s">
        <v>125</v>
      </c>
      <c r="E263" s="31"/>
      <c r="F263" s="178" t="s">
        <v>330</v>
      </c>
      <c r="G263" s="31"/>
      <c r="H263" s="31"/>
      <c r="I263" s="31"/>
      <c r="J263" s="31"/>
      <c r="K263" s="31"/>
      <c r="L263" s="32"/>
      <c r="M263" s="176"/>
      <c r="N263" s="177"/>
      <c r="O263" s="69"/>
      <c r="P263" s="69"/>
      <c r="Q263" s="69"/>
      <c r="R263" s="69"/>
      <c r="S263" s="69"/>
      <c r="T263" s="70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8" t="s">
        <v>125</v>
      </c>
      <c r="AU263" s="18" t="s">
        <v>79</v>
      </c>
    </row>
    <row r="264" s="2" customFormat="1" ht="16.5" customHeight="1">
      <c r="A264" s="31"/>
      <c r="B264" s="161"/>
      <c r="C264" s="179" t="s">
        <v>331</v>
      </c>
      <c r="D264" s="179" t="s">
        <v>133</v>
      </c>
      <c r="E264" s="180" t="s">
        <v>332</v>
      </c>
      <c r="F264" s="181" t="s">
        <v>333</v>
      </c>
      <c r="G264" s="182" t="s">
        <v>136</v>
      </c>
      <c r="H264" s="183">
        <v>50</v>
      </c>
      <c r="I264" s="184">
        <v>27000</v>
      </c>
      <c r="J264" s="184">
        <f>ROUND(I264*H264,2)</f>
        <v>1350000</v>
      </c>
      <c r="K264" s="181" t="s">
        <v>1</v>
      </c>
      <c r="L264" s="185"/>
      <c r="M264" s="186" t="s">
        <v>1</v>
      </c>
      <c r="N264" s="187" t="s">
        <v>35</v>
      </c>
      <c r="O264" s="170">
        <v>0</v>
      </c>
      <c r="P264" s="170">
        <f>O264*H264</f>
        <v>0</v>
      </c>
      <c r="Q264" s="170">
        <v>0</v>
      </c>
      <c r="R264" s="170">
        <f>Q264*H264</f>
        <v>0</v>
      </c>
      <c r="S264" s="170">
        <v>0</v>
      </c>
      <c r="T264" s="171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72" t="s">
        <v>137</v>
      </c>
      <c r="AT264" s="172" t="s">
        <v>133</v>
      </c>
      <c r="AU264" s="172" t="s">
        <v>79</v>
      </c>
      <c r="AY264" s="18" t="s">
        <v>115</v>
      </c>
      <c r="BE264" s="173">
        <f>IF(N264="základní",J264,0)</f>
        <v>1350000</v>
      </c>
      <c r="BF264" s="173">
        <f>IF(N264="snížená",J264,0)</f>
        <v>0</v>
      </c>
      <c r="BG264" s="173">
        <f>IF(N264="zákl. přenesená",J264,0)</f>
        <v>0</v>
      </c>
      <c r="BH264" s="173">
        <f>IF(N264="sníž. přenesená",J264,0)</f>
        <v>0</v>
      </c>
      <c r="BI264" s="173">
        <f>IF(N264="nulová",J264,0)</f>
        <v>0</v>
      </c>
      <c r="BJ264" s="18" t="s">
        <v>75</v>
      </c>
      <c r="BK264" s="173">
        <f>ROUND(I264*H264,2)</f>
        <v>1350000</v>
      </c>
      <c r="BL264" s="18" t="s">
        <v>121</v>
      </c>
      <c r="BM264" s="172" t="s">
        <v>334</v>
      </c>
    </row>
    <row r="265" s="2" customFormat="1">
      <c r="A265" s="31"/>
      <c r="B265" s="32"/>
      <c r="C265" s="31"/>
      <c r="D265" s="174" t="s">
        <v>123</v>
      </c>
      <c r="E265" s="31"/>
      <c r="F265" s="175" t="s">
        <v>335</v>
      </c>
      <c r="G265" s="31"/>
      <c r="H265" s="31"/>
      <c r="I265" s="31"/>
      <c r="J265" s="31"/>
      <c r="K265" s="31"/>
      <c r="L265" s="32"/>
      <c r="M265" s="176"/>
      <c r="N265" s="177"/>
      <c r="O265" s="69"/>
      <c r="P265" s="69"/>
      <c r="Q265" s="69"/>
      <c r="R265" s="69"/>
      <c r="S265" s="69"/>
      <c r="T265" s="70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8" t="s">
        <v>123</v>
      </c>
      <c r="AU265" s="18" t="s">
        <v>79</v>
      </c>
    </row>
    <row r="266" s="2" customFormat="1">
      <c r="A266" s="31"/>
      <c r="B266" s="32"/>
      <c r="C266" s="31"/>
      <c r="D266" s="174" t="s">
        <v>125</v>
      </c>
      <c r="E266" s="31"/>
      <c r="F266" s="178" t="s">
        <v>336</v>
      </c>
      <c r="G266" s="31"/>
      <c r="H266" s="31"/>
      <c r="I266" s="31"/>
      <c r="J266" s="31"/>
      <c r="K266" s="31"/>
      <c r="L266" s="32"/>
      <c r="M266" s="176"/>
      <c r="N266" s="177"/>
      <c r="O266" s="69"/>
      <c r="P266" s="69"/>
      <c r="Q266" s="69"/>
      <c r="R266" s="69"/>
      <c r="S266" s="69"/>
      <c r="T266" s="70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T266" s="18" t="s">
        <v>125</v>
      </c>
      <c r="AU266" s="18" t="s">
        <v>79</v>
      </c>
    </row>
    <row r="267" s="2" customFormat="1" ht="16.5" customHeight="1">
      <c r="A267" s="31"/>
      <c r="B267" s="161"/>
      <c r="C267" s="179" t="s">
        <v>337</v>
      </c>
      <c r="D267" s="179" t="s">
        <v>133</v>
      </c>
      <c r="E267" s="180" t="s">
        <v>338</v>
      </c>
      <c r="F267" s="181" t="s">
        <v>339</v>
      </c>
      <c r="G267" s="182" t="s">
        <v>136</v>
      </c>
      <c r="H267" s="183">
        <v>2</v>
      </c>
      <c r="I267" s="184">
        <v>40000</v>
      </c>
      <c r="J267" s="184">
        <f>ROUND(I267*H267,2)</f>
        <v>80000</v>
      </c>
      <c r="K267" s="181" t="s">
        <v>1</v>
      </c>
      <c r="L267" s="185"/>
      <c r="M267" s="186" t="s">
        <v>1</v>
      </c>
      <c r="N267" s="187" t="s">
        <v>35</v>
      </c>
      <c r="O267" s="170">
        <v>0</v>
      </c>
      <c r="P267" s="170">
        <f>O267*H267</f>
        <v>0</v>
      </c>
      <c r="Q267" s="170">
        <v>0</v>
      </c>
      <c r="R267" s="170">
        <f>Q267*H267</f>
        <v>0</v>
      </c>
      <c r="S267" s="170">
        <v>0</v>
      </c>
      <c r="T267" s="171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72" t="s">
        <v>137</v>
      </c>
      <c r="AT267" s="172" t="s">
        <v>133</v>
      </c>
      <c r="AU267" s="172" t="s">
        <v>79</v>
      </c>
      <c r="AY267" s="18" t="s">
        <v>115</v>
      </c>
      <c r="BE267" s="173">
        <f>IF(N267="základní",J267,0)</f>
        <v>80000</v>
      </c>
      <c r="BF267" s="173">
        <f>IF(N267="snížená",J267,0)</f>
        <v>0</v>
      </c>
      <c r="BG267" s="173">
        <f>IF(N267="zákl. přenesená",J267,0)</f>
        <v>0</v>
      </c>
      <c r="BH267" s="173">
        <f>IF(N267="sníž. přenesená",J267,0)</f>
        <v>0</v>
      </c>
      <c r="BI267" s="173">
        <f>IF(N267="nulová",J267,0)</f>
        <v>0</v>
      </c>
      <c r="BJ267" s="18" t="s">
        <v>75</v>
      </c>
      <c r="BK267" s="173">
        <f>ROUND(I267*H267,2)</f>
        <v>80000</v>
      </c>
      <c r="BL267" s="18" t="s">
        <v>121</v>
      </c>
      <c r="BM267" s="172" t="s">
        <v>340</v>
      </c>
    </row>
    <row r="268" s="2" customFormat="1">
      <c r="A268" s="31"/>
      <c r="B268" s="32"/>
      <c r="C268" s="31"/>
      <c r="D268" s="174" t="s">
        <v>123</v>
      </c>
      <c r="E268" s="31"/>
      <c r="F268" s="175" t="s">
        <v>341</v>
      </c>
      <c r="G268" s="31"/>
      <c r="H268" s="31"/>
      <c r="I268" s="31"/>
      <c r="J268" s="31"/>
      <c r="K268" s="31"/>
      <c r="L268" s="32"/>
      <c r="M268" s="176"/>
      <c r="N268" s="177"/>
      <c r="O268" s="69"/>
      <c r="P268" s="69"/>
      <c r="Q268" s="69"/>
      <c r="R268" s="69"/>
      <c r="S268" s="69"/>
      <c r="T268" s="70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8" t="s">
        <v>123</v>
      </c>
      <c r="AU268" s="18" t="s">
        <v>79</v>
      </c>
    </row>
    <row r="269" s="2" customFormat="1">
      <c r="A269" s="31"/>
      <c r="B269" s="32"/>
      <c r="C269" s="31"/>
      <c r="D269" s="174" t="s">
        <v>125</v>
      </c>
      <c r="E269" s="31"/>
      <c r="F269" s="178" t="s">
        <v>336</v>
      </c>
      <c r="G269" s="31"/>
      <c r="H269" s="31"/>
      <c r="I269" s="31"/>
      <c r="J269" s="31"/>
      <c r="K269" s="31"/>
      <c r="L269" s="32"/>
      <c r="M269" s="176"/>
      <c r="N269" s="177"/>
      <c r="O269" s="69"/>
      <c r="P269" s="69"/>
      <c r="Q269" s="69"/>
      <c r="R269" s="69"/>
      <c r="S269" s="69"/>
      <c r="T269" s="70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8" t="s">
        <v>125</v>
      </c>
      <c r="AU269" s="18" t="s">
        <v>79</v>
      </c>
    </row>
    <row r="270" s="2" customFormat="1" ht="16.5" customHeight="1">
      <c r="A270" s="31"/>
      <c r="B270" s="161"/>
      <c r="C270" s="179" t="s">
        <v>342</v>
      </c>
      <c r="D270" s="179" t="s">
        <v>133</v>
      </c>
      <c r="E270" s="180" t="s">
        <v>343</v>
      </c>
      <c r="F270" s="181" t="s">
        <v>344</v>
      </c>
      <c r="G270" s="182" t="s">
        <v>136</v>
      </c>
      <c r="H270" s="183">
        <v>4</v>
      </c>
      <c r="I270" s="184">
        <v>29700</v>
      </c>
      <c r="J270" s="184">
        <f>ROUND(I270*H270,2)</f>
        <v>118800</v>
      </c>
      <c r="K270" s="181" t="s">
        <v>1</v>
      </c>
      <c r="L270" s="185"/>
      <c r="M270" s="186" t="s">
        <v>1</v>
      </c>
      <c r="N270" s="187" t="s">
        <v>35</v>
      </c>
      <c r="O270" s="170">
        <v>0</v>
      </c>
      <c r="P270" s="170">
        <f>O270*H270</f>
        <v>0</v>
      </c>
      <c r="Q270" s="170">
        <v>0</v>
      </c>
      <c r="R270" s="170">
        <f>Q270*H270</f>
        <v>0</v>
      </c>
      <c r="S270" s="170">
        <v>0</v>
      </c>
      <c r="T270" s="171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72" t="s">
        <v>137</v>
      </c>
      <c r="AT270" s="172" t="s">
        <v>133</v>
      </c>
      <c r="AU270" s="172" t="s">
        <v>79</v>
      </c>
      <c r="AY270" s="18" t="s">
        <v>115</v>
      </c>
      <c r="BE270" s="173">
        <f>IF(N270="základní",J270,0)</f>
        <v>118800</v>
      </c>
      <c r="BF270" s="173">
        <f>IF(N270="snížená",J270,0)</f>
        <v>0</v>
      </c>
      <c r="BG270" s="173">
        <f>IF(N270="zákl. přenesená",J270,0)</f>
        <v>0</v>
      </c>
      <c r="BH270" s="173">
        <f>IF(N270="sníž. přenesená",J270,0)</f>
        <v>0</v>
      </c>
      <c r="BI270" s="173">
        <f>IF(N270="nulová",J270,0)</f>
        <v>0</v>
      </c>
      <c r="BJ270" s="18" t="s">
        <v>75</v>
      </c>
      <c r="BK270" s="173">
        <f>ROUND(I270*H270,2)</f>
        <v>118800</v>
      </c>
      <c r="BL270" s="18" t="s">
        <v>121</v>
      </c>
      <c r="BM270" s="172" t="s">
        <v>345</v>
      </c>
    </row>
    <row r="271" s="2" customFormat="1">
      <c r="A271" s="31"/>
      <c r="B271" s="32"/>
      <c r="C271" s="31"/>
      <c r="D271" s="174" t="s">
        <v>123</v>
      </c>
      <c r="E271" s="31"/>
      <c r="F271" s="175" t="s">
        <v>344</v>
      </c>
      <c r="G271" s="31"/>
      <c r="H271" s="31"/>
      <c r="I271" s="31"/>
      <c r="J271" s="31"/>
      <c r="K271" s="31"/>
      <c r="L271" s="32"/>
      <c r="M271" s="176"/>
      <c r="N271" s="177"/>
      <c r="O271" s="69"/>
      <c r="P271" s="69"/>
      <c r="Q271" s="69"/>
      <c r="R271" s="69"/>
      <c r="S271" s="69"/>
      <c r="T271" s="70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8" t="s">
        <v>123</v>
      </c>
      <c r="AU271" s="18" t="s">
        <v>79</v>
      </c>
    </row>
    <row r="272" s="2" customFormat="1">
      <c r="A272" s="31"/>
      <c r="B272" s="32"/>
      <c r="C272" s="31"/>
      <c r="D272" s="174" t="s">
        <v>125</v>
      </c>
      <c r="E272" s="31"/>
      <c r="F272" s="178" t="s">
        <v>346</v>
      </c>
      <c r="G272" s="31"/>
      <c r="H272" s="31"/>
      <c r="I272" s="31"/>
      <c r="J272" s="31"/>
      <c r="K272" s="31"/>
      <c r="L272" s="32"/>
      <c r="M272" s="176"/>
      <c r="N272" s="177"/>
      <c r="O272" s="69"/>
      <c r="P272" s="69"/>
      <c r="Q272" s="69"/>
      <c r="R272" s="69"/>
      <c r="S272" s="69"/>
      <c r="T272" s="70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8" t="s">
        <v>125</v>
      </c>
      <c r="AU272" s="18" t="s">
        <v>79</v>
      </c>
    </row>
    <row r="273" s="2" customFormat="1" ht="16.5" customHeight="1">
      <c r="A273" s="31"/>
      <c r="B273" s="161"/>
      <c r="C273" s="179" t="s">
        <v>347</v>
      </c>
      <c r="D273" s="179" t="s">
        <v>133</v>
      </c>
      <c r="E273" s="180" t="s">
        <v>348</v>
      </c>
      <c r="F273" s="181" t="s">
        <v>349</v>
      </c>
      <c r="G273" s="182" t="s">
        <v>136</v>
      </c>
      <c r="H273" s="183">
        <v>4</v>
      </c>
      <c r="I273" s="184">
        <v>29700</v>
      </c>
      <c r="J273" s="184">
        <f>ROUND(I273*H273,2)</f>
        <v>118800</v>
      </c>
      <c r="K273" s="181" t="s">
        <v>1</v>
      </c>
      <c r="L273" s="185"/>
      <c r="M273" s="186" t="s">
        <v>1</v>
      </c>
      <c r="N273" s="187" t="s">
        <v>35</v>
      </c>
      <c r="O273" s="170">
        <v>0</v>
      </c>
      <c r="P273" s="170">
        <f>O273*H273</f>
        <v>0</v>
      </c>
      <c r="Q273" s="170">
        <v>0</v>
      </c>
      <c r="R273" s="170">
        <f>Q273*H273</f>
        <v>0</v>
      </c>
      <c r="S273" s="170">
        <v>0</v>
      </c>
      <c r="T273" s="171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72" t="s">
        <v>137</v>
      </c>
      <c r="AT273" s="172" t="s">
        <v>133</v>
      </c>
      <c r="AU273" s="172" t="s">
        <v>79</v>
      </c>
      <c r="AY273" s="18" t="s">
        <v>115</v>
      </c>
      <c r="BE273" s="173">
        <f>IF(N273="základní",J273,0)</f>
        <v>118800</v>
      </c>
      <c r="BF273" s="173">
        <f>IF(N273="snížená",J273,0)</f>
        <v>0</v>
      </c>
      <c r="BG273" s="173">
        <f>IF(N273="zákl. přenesená",J273,0)</f>
        <v>0</v>
      </c>
      <c r="BH273" s="173">
        <f>IF(N273="sníž. přenesená",J273,0)</f>
        <v>0</v>
      </c>
      <c r="BI273" s="173">
        <f>IF(N273="nulová",J273,0)</f>
        <v>0</v>
      </c>
      <c r="BJ273" s="18" t="s">
        <v>75</v>
      </c>
      <c r="BK273" s="173">
        <f>ROUND(I273*H273,2)</f>
        <v>118800</v>
      </c>
      <c r="BL273" s="18" t="s">
        <v>121</v>
      </c>
      <c r="BM273" s="172" t="s">
        <v>350</v>
      </c>
    </row>
    <row r="274" s="2" customFormat="1">
      <c r="A274" s="31"/>
      <c r="B274" s="32"/>
      <c r="C274" s="31"/>
      <c r="D274" s="174" t="s">
        <v>123</v>
      </c>
      <c r="E274" s="31"/>
      <c r="F274" s="175" t="s">
        <v>349</v>
      </c>
      <c r="G274" s="31"/>
      <c r="H274" s="31"/>
      <c r="I274" s="31"/>
      <c r="J274" s="31"/>
      <c r="K274" s="31"/>
      <c r="L274" s="32"/>
      <c r="M274" s="176"/>
      <c r="N274" s="177"/>
      <c r="O274" s="69"/>
      <c r="P274" s="69"/>
      <c r="Q274" s="69"/>
      <c r="R274" s="69"/>
      <c r="S274" s="69"/>
      <c r="T274" s="70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8" t="s">
        <v>123</v>
      </c>
      <c r="AU274" s="18" t="s">
        <v>79</v>
      </c>
    </row>
    <row r="275" s="2" customFormat="1">
      <c r="A275" s="31"/>
      <c r="B275" s="32"/>
      <c r="C275" s="31"/>
      <c r="D275" s="174" t="s">
        <v>125</v>
      </c>
      <c r="E275" s="31"/>
      <c r="F275" s="178" t="s">
        <v>346</v>
      </c>
      <c r="G275" s="31"/>
      <c r="H275" s="31"/>
      <c r="I275" s="31"/>
      <c r="J275" s="31"/>
      <c r="K275" s="31"/>
      <c r="L275" s="32"/>
      <c r="M275" s="176"/>
      <c r="N275" s="177"/>
      <c r="O275" s="69"/>
      <c r="P275" s="69"/>
      <c r="Q275" s="69"/>
      <c r="R275" s="69"/>
      <c r="S275" s="69"/>
      <c r="T275" s="70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8" t="s">
        <v>125</v>
      </c>
      <c r="AU275" s="18" t="s">
        <v>79</v>
      </c>
    </row>
    <row r="276" s="2" customFormat="1" ht="16.5" customHeight="1">
      <c r="A276" s="31"/>
      <c r="B276" s="161"/>
      <c r="C276" s="179" t="s">
        <v>351</v>
      </c>
      <c r="D276" s="179" t="s">
        <v>133</v>
      </c>
      <c r="E276" s="180" t="s">
        <v>352</v>
      </c>
      <c r="F276" s="181" t="s">
        <v>353</v>
      </c>
      <c r="G276" s="182" t="s">
        <v>136</v>
      </c>
      <c r="H276" s="183">
        <v>3</v>
      </c>
      <c r="I276" s="184">
        <v>34000</v>
      </c>
      <c r="J276" s="184">
        <f>ROUND(I276*H276,2)</f>
        <v>102000</v>
      </c>
      <c r="K276" s="181" t="s">
        <v>1</v>
      </c>
      <c r="L276" s="185"/>
      <c r="M276" s="186" t="s">
        <v>1</v>
      </c>
      <c r="N276" s="187" t="s">
        <v>35</v>
      </c>
      <c r="O276" s="170">
        <v>0</v>
      </c>
      <c r="P276" s="170">
        <f>O276*H276</f>
        <v>0</v>
      </c>
      <c r="Q276" s="170">
        <v>0</v>
      </c>
      <c r="R276" s="170">
        <f>Q276*H276</f>
        <v>0</v>
      </c>
      <c r="S276" s="170">
        <v>0</v>
      </c>
      <c r="T276" s="171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72" t="s">
        <v>137</v>
      </c>
      <c r="AT276" s="172" t="s">
        <v>133</v>
      </c>
      <c r="AU276" s="172" t="s">
        <v>79</v>
      </c>
      <c r="AY276" s="18" t="s">
        <v>115</v>
      </c>
      <c r="BE276" s="173">
        <f>IF(N276="základní",J276,0)</f>
        <v>102000</v>
      </c>
      <c r="BF276" s="173">
        <f>IF(N276="snížená",J276,0)</f>
        <v>0</v>
      </c>
      <c r="BG276" s="173">
        <f>IF(N276="zákl. přenesená",J276,0)</f>
        <v>0</v>
      </c>
      <c r="BH276" s="173">
        <f>IF(N276="sníž. přenesená",J276,0)</f>
        <v>0</v>
      </c>
      <c r="BI276" s="173">
        <f>IF(N276="nulová",J276,0)</f>
        <v>0</v>
      </c>
      <c r="BJ276" s="18" t="s">
        <v>75</v>
      </c>
      <c r="BK276" s="173">
        <f>ROUND(I276*H276,2)</f>
        <v>102000</v>
      </c>
      <c r="BL276" s="18" t="s">
        <v>121</v>
      </c>
      <c r="BM276" s="172" t="s">
        <v>354</v>
      </c>
    </row>
    <row r="277" s="2" customFormat="1">
      <c r="A277" s="31"/>
      <c r="B277" s="32"/>
      <c r="C277" s="31"/>
      <c r="D277" s="174" t="s">
        <v>123</v>
      </c>
      <c r="E277" s="31"/>
      <c r="F277" s="175" t="s">
        <v>355</v>
      </c>
      <c r="G277" s="31"/>
      <c r="H277" s="31"/>
      <c r="I277" s="31"/>
      <c r="J277" s="31"/>
      <c r="K277" s="31"/>
      <c r="L277" s="32"/>
      <c r="M277" s="176"/>
      <c r="N277" s="177"/>
      <c r="O277" s="69"/>
      <c r="P277" s="69"/>
      <c r="Q277" s="69"/>
      <c r="R277" s="69"/>
      <c r="S277" s="69"/>
      <c r="T277" s="70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8" t="s">
        <v>123</v>
      </c>
      <c r="AU277" s="18" t="s">
        <v>79</v>
      </c>
    </row>
    <row r="278" s="2" customFormat="1">
      <c r="A278" s="31"/>
      <c r="B278" s="32"/>
      <c r="C278" s="31"/>
      <c r="D278" s="174" t="s">
        <v>125</v>
      </c>
      <c r="E278" s="31"/>
      <c r="F278" s="178" t="s">
        <v>356</v>
      </c>
      <c r="G278" s="31"/>
      <c r="H278" s="31"/>
      <c r="I278" s="31"/>
      <c r="J278" s="31"/>
      <c r="K278" s="31"/>
      <c r="L278" s="32"/>
      <c r="M278" s="176"/>
      <c r="N278" s="177"/>
      <c r="O278" s="69"/>
      <c r="P278" s="69"/>
      <c r="Q278" s="69"/>
      <c r="R278" s="69"/>
      <c r="S278" s="69"/>
      <c r="T278" s="70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T278" s="18" t="s">
        <v>125</v>
      </c>
      <c r="AU278" s="18" t="s">
        <v>79</v>
      </c>
    </row>
    <row r="279" s="2" customFormat="1" ht="16.5" customHeight="1">
      <c r="A279" s="31"/>
      <c r="B279" s="161"/>
      <c r="C279" s="179" t="s">
        <v>357</v>
      </c>
      <c r="D279" s="179" t="s">
        <v>133</v>
      </c>
      <c r="E279" s="180" t="s">
        <v>358</v>
      </c>
      <c r="F279" s="181" t="s">
        <v>359</v>
      </c>
      <c r="G279" s="182" t="s">
        <v>136</v>
      </c>
      <c r="H279" s="183">
        <v>3</v>
      </c>
      <c r="I279" s="184">
        <v>34000</v>
      </c>
      <c r="J279" s="184">
        <f>ROUND(I279*H279,2)</f>
        <v>102000</v>
      </c>
      <c r="K279" s="181" t="s">
        <v>1</v>
      </c>
      <c r="L279" s="185"/>
      <c r="M279" s="186" t="s">
        <v>1</v>
      </c>
      <c r="N279" s="187" t="s">
        <v>35</v>
      </c>
      <c r="O279" s="170">
        <v>0</v>
      </c>
      <c r="P279" s="170">
        <f>O279*H279</f>
        <v>0</v>
      </c>
      <c r="Q279" s="170">
        <v>0</v>
      </c>
      <c r="R279" s="170">
        <f>Q279*H279</f>
        <v>0</v>
      </c>
      <c r="S279" s="170">
        <v>0</v>
      </c>
      <c r="T279" s="171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72" t="s">
        <v>137</v>
      </c>
      <c r="AT279" s="172" t="s">
        <v>133</v>
      </c>
      <c r="AU279" s="172" t="s">
        <v>79</v>
      </c>
      <c r="AY279" s="18" t="s">
        <v>115</v>
      </c>
      <c r="BE279" s="173">
        <f>IF(N279="základní",J279,0)</f>
        <v>102000</v>
      </c>
      <c r="BF279" s="173">
        <f>IF(N279="snížená",J279,0)</f>
        <v>0</v>
      </c>
      <c r="BG279" s="173">
        <f>IF(N279="zákl. přenesená",J279,0)</f>
        <v>0</v>
      </c>
      <c r="BH279" s="173">
        <f>IF(N279="sníž. přenesená",J279,0)</f>
        <v>0</v>
      </c>
      <c r="BI279" s="173">
        <f>IF(N279="nulová",J279,0)</f>
        <v>0</v>
      </c>
      <c r="BJ279" s="18" t="s">
        <v>75</v>
      </c>
      <c r="BK279" s="173">
        <f>ROUND(I279*H279,2)</f>
        <v>102000</v>
      </c>
      <c r="BL279" s="18" t="s">
        <v>121</v>
      </c>
      <c r="BM279" s="172" t="s">
        <v>360</v>
      </c>
    </row>
    <row r="280" s="2" customFormat="1">
      <c r="A280" s="31"/>
      <c r="B280" s="32"/>
      <c r="C280" s="31"/>
      <c r="D280" s="174" t="s">
        <v>123</v>
      </c>
      <c r="E280" s="31"/>
      <c r="F280" s="175" t="s">
        <v>359</v>
      </c>
      <c r="G280" s="31"/>
      <c r="H280" s="31"/>
      <c r="I280" s="31"/>
      <c r="J280" s="31"/>
      <c r="K280" s="31"/>
      <c r="L280" s="32"/>
      <c r="M280" s="176"/>
      <c r="N280" s="177"/>
      <c r="O280" s="69"/>
      <c r="P280" s="69"/>
      <c r="Q280" s="69"/>
      <c r="R280" s="69"/>
      <c r="S280" s="69"/>
      <c r="T280" s="70"/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T280" s="18" t="s">
        <v>123</v>
      </c>
      <c r="AU280" s="18" t="s">
        <v>79</v>
      </c>
    </row>
    <row r="281" s="2" customFormat="1">
      <c r="A281" s="31"/>
      <c r="B281" s="32"/>
      <c r="C281" s="31"/>
      <c r="D281" s="174" t="s">
        <v>125</v>
      </c>
      <c r="E281" s="31"/>
      <c r="F281" s="178" t="s">
        <v>361</v>
      </c>
      <c r="G281" s="31"/>
      <c r="H281" s="31"/>
      <c r="I281" s="31"/>
      <c r="J281" s="31"/>
      <c r="K281" s="31"/>
      <c r="L281" s="32"/>
      <c r="M281" s="176"/>
      <c r="N281" s="177"/>
      <c r="O281" s="69"/>
      <c r="P281" s="69"/>
      <c r="Q281" s="69"/>
      <c r="R281" s="69"/>
      <c r="S281" s="69"/>
      <c r="T281" s="70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8" t="s">
        <v>125</v>
      </c>
      <c r="AU281" s="18" t="s">
        <v>79</v>
      </c>
    </row>
    <row r="282" s="2" customFormat="1" ht="16.5" customHeight="1">
      <c r="A282" s="31"/>
      <c r="B282" s="161"/>
      <c r="C282" s="179" t="s">
        <v>362</v>
      </c>
      <c r="D282" s="179" t="s">
        <v>133</v>
      </c>
      <c r="E282" s="180" t="s">
        <v>363</v>
      </c>
      <c r="F282" s="181" t="s">
        <v>364</v>
      </c>
      <c r="G282" s="182" t="s">
        <v>136</v>
      </c>
      <c r="H282" s="183">
        <v>20</v>
      </c>
      <c r="I282" s="184">
        <v>31000</v>
      </c>
      <c r="J282" s="184">
        <f>ROUND(I282*H282,2)</f>
        <v>620000</v>
      </c>
      <c r="K282" s="181" t="s">
        <v>1</v>
      </c>
      <c r="L282" s="185"/>
      <c r="M282" s="186" t="s">
        <v>1</v>
      </c>
      <c r="N282" s="187" t="s">
        <v>35</v>
      </c>
      <c r="O282" s="170">
        <v>0</v>
      </c>
      <c r="P282" s="170">
        <f>O282*H282</f>
        <v>0</v>
      </c>
      <c r="Q282" s="170">
        <v>0</v>
      </c>
      <c r="R282" s="170">
        <f>Q282*H282</f>
        <v>0</v>
      </c>
      <c r="S282" s="170">
        <v>0</v>
      </c>
      <c r="T282" s="171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72" t="s">
        <v>137</v>
      </c>
      <c r="AT282" s="172" t="s">
        <v>133</v>
      </c>
      <c r="AU282" s="172" t="s">
        <v>79</v>
      </c>
      <c r="AY282" s="18" t="s">
        <v>115</v>
      </c>
      <c r="BE282" s="173">
        <f>IF(N282="základní",J282,0)</f>
        <v>620000</v>
      </c>
      <c r="BF282" s="173">
        <f>IF(N282="snížená",J282,0)</f>
        <v>0</v>
      </c>
      <c r="BG282" s="173">
        <f>IF(N282="zákl. přenesená",J282,0)</f>
        <v>0</v>
      </c>
      <c r="BH282" s="173">
        <f>IF(N282="sníž. přenesená",J282,0)</f>
        <v>0</v>
      </c>
      <c r="BI282" s="173">
        <f>IF(N282="nulová",J282,0)</f>
        <v>0</v>
      </c>
      <c r="BJ282" s="18" t="s">
        <v>75</v>
      </c>
      <c r="BK282" s="173">
        <f>ROUND(I282*H282,2)</f>
        <v>620000</v>
      </c>
      <c r="BL282" s="18" t="s">
        <v>121</v>
      </c>
      <c r="BM282" s="172" t="s">
        <v>365</v>
      </c>
    </row>
    <row r="283" s="2" customFormat="1">
      <c r="A283" s="31"/>
      <c r="B283" s="32"/>
      <c r="C283" s="31"/>
      <c r="D283" s="174" t="s">
        <v>123</v>
      </c>
      <c r="E283" s="31"/>
      <c r="F283" s="175" t="s">
        <v>366</v>
      </c>
      <c r="G283" s="31"/>
      <c r="H283" s="31"/>
      <c r="I283" s="31"/>
      <c r="J283" s="31"/>
      <c r="K283" s="31"/>
      <c r="L283" s="32"/>
      <c r="M283" s="176"/>
      <c r="N283" s="177"/>
      <c r="O283" s="69"/>
      <c r="P283" s="69"/>
      <c r="Q283" s="69"/>
      <c r="R283" s="69"/>
      <c r="S283" s="69"/>
      <c r="T283" s="70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8" t="s">
        <v>123</v>
      </c>
      <c r="AU283" s="18" t="s">
        <v>79</v>
      </c>
    </row>
    <row r="284" s="2" customFormat="1">
      <c r="A284" s="31"/>
      <c r="B284" s="32"/>
      <c r="C284" s="31"/>
      <c r="D284" s="174" t="s">
        <v>125</v>
      </c>
      <c r="E284" s="31"/>
      <c r="F284" s="178" t="s">
        <v>336</v>
      </c>
      <c r="G284" s="31"/>
      <c r="H284" s="31"/>
      <c r="I284" s="31"/>
      <c r="J284" s="31"/>
      <c r="K284" s="31"/>
      <c r="L284" s="32"/>
      <c r="M284" s="176"/>
      <c r="N284" s="177"/>
      <c r="O284" s="69"/>
      <c r="P284" s="69"/>
      <c r="Q284" s="69"/>
      <c r="R284" s="69"/>
      <c r="S284" s="69"/>
      <c r="T284" s="70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8" t="s">
        <v>125</v>
      </c>
      <c r="AU284" s="18" t="s">
        <v>79</v>
      </c>
    </row>
    <row r="285" s="2" customFormat="1" ht="16.5" customHeight="1">
      <c r="A285" s="31"/>
      <c r="B285" s="161"/>
      <c r="C285" s="179" t="s">
        <v>367</v>
      </c>
      <c r="D285" s="179" t="s">
        <v>133</v>
      </c>
      <c r="E285" s="180" t="s">
        <v>368</v>
      </c>
      <c r="F285" s="181" t="s">
        <v>369</v>
      </c>
      <c r="G285" s="182" t="s">
        <v>136</v>
      </c>
      <c r="H285" s="183">
        <v>1</v>
      </c>
      <c r="I285" s="184">
        <v>45000</v>
      </c>
      <c r="J285" s="184">
        <f>ROUND(I285*H285,2)</f>
        <v>45000</v>
      </c>
      <c r="K285" s="181" t="s">
        <v>1</v>
      </c>
      <c r="L285" s="185"/>
      <c r="M285" s="186" t="s">
        <v>1</v>
      </c>
      <c r="N285" s="187" t="s">
        <v>35</v>
      </c>
      <c r="O285" s="170">
        <v>0</v>
      </c>
      <c r="P285" s="170">
        <f>O285*H285</f>
        <v>0</v>
      </c>
      <c r="Q285" s="170">
        <v>0</v>
      </c>
      <c r="R285" s="170">
        <f>Q285*H285</f>
        <v>0</v>
      </c>
      <c r="S285" s="170">
        <v>0</v>
      </c>
      <c r="T285" s="171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72" t="s">
        <v>137</v>
      </c>
      <c r="AT285" s="172" t="s">
        <v>133</v>
      </c>
      <c r="AU285" s="172" t="s">
        <v>79</v>
      </c>
      <c r="AY285" s="18" t="s">
        <v>115</v>
      </c>
      <c r="BE285" s="173">
        <f>IF(N285="základní",J285,0)</f>
        <v>45000</v>
      </c>
      <c r="BF285" s="173">
        <f>IF(N285="snížená",J285,0)</f>
        <v>0</v>
      </c>
      <c r="BG285" s="173">
        <f>IF(N285="zákl. přenesená",J285,0)</f>
        <v>0</v>
      </c>
      <c r="BH285" s="173">
        <f>IF(N285="sníž. přenesená",J285,0)</f>
        <v>0</v>
      </c>
      <c r="BI285" s="173">
        <f>IF(N285="nulová",J285,0)</f>
        <v>0</v>
      </c>
      <c r="BJ285" s="18" t="s">
        <v>75</v>
      </c>
      <c r="BK285" s="173">
        <f>ROUND(I285*H285,2)</f>
        <v>45000</v>
      </c>
      <c r="BL285" s="18" t="s">
        <v>121</v>
      </c>
      <c r="BM285" s="172" t="s">
        <v>370</v>
      </c>
    </row>
    <row r="286" s="2" customFormat="1">
      <c r="A286" s="31"/>
      <c r="B286" s="32"/>
      <c r="C286" s="31"/>
      <c r="D286" s="174" t="s">
        <v>123</v>
      </c>
      <c r="E286" s="31"/>
      <c r="F286" s="175" t="s">
        <v>371</v>
      </c>
      <c r="G286" s="31"/>
      <c r="H286" s="31"/>
      <c r="I286" s="31"/>
      <c r="J286" s="31"/>
      <c r="K286" s="31"/>
      <c r="L286" s="32"/>
      <c r="M286" s="176"/>
      <c r="N286" s="177"/>
      <c r="O286" s="69"/>
      <c r="P286" s="69"/>
      <c r="Q286" s="69"/>
      <c r="R286" s="69"/>
      <c r="S286" s="69"/>
      <c r="T286" s="70"/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T286" s="18" t="s">
        <v>123</v>
      </c>
      <c r="AU286" s="18" t="s">
        <v>79</v>
      </c>
    </row>
    <row r="287" s="2" customFormat="1">
      <c r="A287" s="31"/>
      <c r="B287" s="32"/>
      <c r="C287" s="31"/>
      <c r="D287" s="174" t="s">
        <v>125</v>
      </c>
      <c r="E287" s="31"/>
      <c r="F287" s="178" t="s">
        <v>336</v>
      </c>
      <c r="G287" s="31"/>
      <c r="H287" s="31"/>
      <c r="I287" s="31"/>
      <c r="J287" s="31"/>
      <c r="K287" s="31"/>
      <c r="L287" s="32"/>
      <c r="M287" s="176"/>
      <c r="N287" s="177"/>
      <c r="O287" s="69"/>
      <c r="P287" s="69"/>
      <c r="Q287" s="69"/>
      <c r="R287" s="69"/>
      <c r="S287" s="69"/>
      <c r="T287" s="70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8" t="s">
        <v>125</v>
      </c>
      <c r="AU287" s="18" t="s">
        <v>79</v>
      </c>
    </row>
    <row r="288" s="2" customFormat="1" ht="16.5" customHeight="1">
      <c r="A288" s="31"/>
      <c r="B288" s="161"/>
      <c r="C288" s="179" t="s">
        <v>372</v>
      </c>
      <c r="D288" s="179" t="s">
        <v>133</v>
      </c>
      <c r="E288" s="180" t="s">
        <v>373</v>
      </c>
      <c r="F288" s="181" t="s">
        <v>374</v>
      </c>
      <c r="G288" s="182" t="s">
        <v>136</v>
      </c>
      <c r="H288" s="183">
        <v>1</v>
      </c>
      <c r="I288" s="184">
        <v>34000</v>
      </c>
      <c r="J288" s="184">
        <f>ROUND(I288*H288,2)</f>
        <v>34000</v>
      </c>
      <c r="K288" s="181" t="s">
        <v>1</v>
      </c>
      <c r="L288" s="185"/>
      <c r="M288" s="186" t="s">
        <v>1</v>
      </c>
      <c r="N288" s="187" t="s">
        <v>35</v>
      </c>
      <c r="O288" s="170">
        <v>0</v>
      </c>
      <c r="P288" s="170">
        <f>O288*H288</f>
        <v>0</v>
      </c>
      <c r="Q288" s="170">
        <v>0</v>
      </c>
      <c r="R288" s="170">
        <f>Q288*H288</f>
        <v>0</v>
      </c>
      <c r="S288" s="170">
        <v>0</v>
      </c>
      <c r="T288" s="171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72" t="s">
        <v>137</v>
      </c>
      <c r="AT288" s="172" t="s">
        <v>133</v>
      </c>
      <c r="AU288" s="172" t="s">
        <v>79</v>
      </c>
      <c r="AY288" s="18" t="s">
        <v>115</v>
      </c>
      <c r="BE288" s="173">
        <f>IF(N288="základní",J288,0)</f>
        <v>34000</v>
      </c>
      <c r="BF288" s="173">
        <f>IF(N288="snížená",J288,0)</f>
        <v>0</v>
      </c>
      <c r="BG288" s="173">
        <f>IF(N288="zákl. přenesená",J288,0)</f>
        <v>0</v>
      </c>
      <c r="BH288" s="173">
        <f>IF(N288="sníž. přenesená",J288,0)</f>
        <v>0</v>
      </c>
      <c r="BI288" s="173">
        <f>IF(N288="nulová",J288,0)</f>
        <v>0</v>
      </c>
      <c r="BJ288" s="18" t="s">
        <v>75</v>
      </c>
      <c r="BK288" s="173">
        <f>ROUND(I288*H288,2)</f>
        <v>34000</v>
      </c>
      <c r="BL288" s="18" t="s">
        <v>121</v>
      </c>
      <c r="BM288" s="172" t="s">
        <v>375</v>
      </c>
    </row>
    <row r="289" s="2" customFormat="1">
      <c r="A289" s="31"/>
      <c r="B289" s="32"/>
      <c r="C289" s="31"/>
      <c r="D289" s="174" t="s">
        <v>123</v>
      </c>
      <c r="E289" s="31"/>
      <c r="F289" s="175" t="s">
        <v>374</v>
      </c>
      <c r="G289" s="31"/>
      <c r="H289" s="31"/>
      <c r="I289" s="31"/>
      <c r="J289" s="31"/>
      <c r="K289" s="31"/>
      <c r="L289" s="32"/>
      <c r="M289" s="176"/>
      <c r="N289" s="177"/>
      <c r="O289" s="69"/>
      <c r="P289" s="69"/>
      <c r="Q289" s="69"/>
      <c r="R289" s="69"/>
      <c r="S289" s="69"/>
      <c r="T289" s="70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8" t="s">
        <v>123</v>
      </c>
      <c r="AU289" s="18" t="s">
        <v>79</v>
      </c>
    </row>
    <row r="290" s="2" customFormat="1">
      <c r="A290" s="31"/>
      <c r="B290" s="32"/>
      <c r="C290" s="31"/>
      <c r="D290" s="174" t="s">
        <v>125</v>
      </c>
      <c r="E290" s="31"/>
      <c r="F290" s="178" t="s">
        <v>356</v>
      </c>
      <c r="G290" s="31"/>
      <c r="H290" s="31"/>
      <c r="I290" s="31"/>
      <c r="J290" s="31"/>
      <c r="K290" s="31"/>
      <c r="L290" s="32"/>
      <c r="M290" s="176"/>
      <c r="N290" s="177"/>
      <c r="O290" s="69"/>
      <c r="P290" s="69"/>
      <c r="Q290" s="69"/>
      <c r="R290" s="69"/>
      <c r="S290" s="69"/>
      <c r="T290" s="70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T290" s="18" t="s">
        <v>125</v>
      </c>
      <c r="AU290" s="18" t="s">
        <v>79</v>
      </c>
    </row>
    <row r="291" s="2" customFormat="1" ht="16.5" customHeight="1">
      <c r="A291" s="31"/>
      <c r="B291" s="161"/>
      <c r="C291" s="179" t="s">
        <v>376</v>
      </c>
      <c r="D291" s="179" t="s">
        <v>133</v>
      </c>
      <c r="E291" s="180" t="s">
        <v>377</v>
      </c>
      <c r="F291" s="181" t="s">
        <v>378</v>
      </c>
      <c r="G291" s="182" t="s">
        <v>136</v>
      </c>
      <c r="H291" s="183">
        <v>1</v>
      </c>
      <c r="I291" s="184">
        <v>34000</v>
      </c>
      <c r="J291" s="184">
        <f>ROUND(I291*H291,2)</f>
        <v>34000</v>
      </c>
      <c r="K291" s="181" t="s">
        <v>1</v>
      </c>
      <c r="L291" s="185"/>
      <c r="M291" s="186" t="s">
        <v>1</v>
      </c>
      <c r="N291" s="187" t="s">
        <v>35</v>
      </c>
      <c r="O291" s="170">
        <v>0</v>
      </c>
      <c r="P291" s="170">
        <f>O291*H291</f>
        <v>0</v>
      </c>
      <c r="Q291" s="170">
        <v>0</v>
      </c>
      <c r="R291" s="170">
        <f>Q291*H291</f>
        <v>0</v>
      </c>
      <c r="S291" s="170">
        <v>0</v>
      </c>
      <c r="T291" s="171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72" t="s">
        <v>137</v>
      </c>
      <c r="AT291" s="172" t="s">
        <v>133</v>
      </c>
      <c r="AU291" s="172" t="s">
        <v>79</v>
      </c>
      <c r="AY291" s="18" t="s">
        <v>115</v>
      </c>
      <c r="BE291" s="173">
        <f>IF(N291="základní",J291,0)</f>
        <v>34000</v>
      </c>
      <c r="BF291" s="173">
        <f>IF(N291="snížená",J291,0)</f>
        <v>0</v>
      </c>
      <c r="BG291" s="173">
        <f>IF(N291="zákl. přenesená",J291,0)</f>
        <v>0</v>
      </c>
      <c r="BH291" s="173">
        <f>IF(N291="sníž. přenesená",J291,0)</f>
        <v>0</v>
      </c>
      <c r="BI291" s="173">
        <f>IF(N291="nulová",J291,0)</f>
        <v>0</v>
      </c>
      <c r="BJ291" s="18" t="s">
        <v>75</v>
      </c>
      <c r="BK291" s="173">
        <f>ROUND(I291*H291,2)</f>
        <v>34000</v>
      </c>
      <c r="BL291" s="18" t="s">
        <v>121</v>
      </c>
      <c r="BM291" s="172" t="s">
        <v>379</v>
      </c>
    </row>
    <row r="292" s="2" customFormat="1">
      <c r="A292" s="31"/>
      <c r="B292" s="32"/>
      <c r="C292" s="31"/>
      <c r="D292" s="174" t="s">
        <v>123</v>
      </c>
      <c r="E292" s="31"/>
      <c r="F292" s="175" t="s">
        <v>378</v>
      </c>
      <c r="G292" s="31"/>
      <c r="H292" s="31"/>
      <c r="I292" s="31"/>
      <c r="J292" s="31"/>
      <c r="K292" s="31"/>
      <c r="L292" s="32"/>
      <c r="M292" s="176"/>
      <c r="N292" s="177"/>
      <c r="O292" s="69"/>
      <c r="P292" s="69"/>
      <c r="Q292" s="69"/>
      <c r="R292" s="69"/>
      <c r="S292" s="69"/>
      <c r="T292" s="70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8" t="s">
        <v>123</v>
      </c>
      <c r="AU292" s="18" t="s">
        <v>79</v>
      </c>
    </row>
    <row r="293" s="2" customFormat="1">
      <c r="A293" s="31"/>
      <c r="B293" s="32"/>
      <c r="C293" s="31"/>
      <c r="D293" s="174" t="s">
        <v>125</v>
      </c>
      <c r="E293" s="31"/>
      <c r="F293" s="178" t="s">
        <v>346</v>
      </c>
      <c r="G293" s="31"/>
      <c r="H293" s="31"/>
      <c r="I293" s="31"/>
      <c r="J293" s="31"/>
      <c r="K293" s="31"/>
      <c r="L293" s="32"/>
      <c r="M293" s="176"/>
      <c r="N293" s="177"/>
      <c r="O293" s="69"/>
      <c r="P293" s="69"/>
      <c r="Q293" s="69"/>
      <c r="R293" s="69"/>
      <c r="S293" s="69"/>
      <c r="T293" s="70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8" t="s">
        <v>125</v>
      </c>
      <c r="AU293" s="18" t="s">
        <v>79</v>
      </c>
    </row>
    <row r="294" s="2" customFormat="1" ht="16.5" customHeight="1">
      <c r="A294" s="31"/>
      <c r="B294" s="161"/>
      <c r="C294" s="179" t="s">
        <v>380</v>
      </c>
      <c r="D294" s="179" t="s">
        <v>133</v>
      </c>
      <c r="E294" s="180" t="s">
        <v>381</v>
      </c>
      <c r="F294" s="181" t="s">
        <v>382</v>
      </c>
      <c r="G294" s="182" t="s">
        <v>136</v>
      </c>
      <c r="H294" s="183">
        <v>2</v>
      </c>
      <c r="I294" s="184">
        <v>45000</v>
      </c>
      <c r="J294" s="184">
        <f>ROUND(I294*H294,2)</f>
        <v>90000</v>
      </c>
      <c r="K294" s="181" t="s">
        <v>1</v>
      </c>
      <c r="L294" s="185"/>
      <c r="M294" s="186" t="s">
        <v>1</v>
      </c>
      <c r="N294" s="187" t="s">
        <v>35</v>
      </c>
      <c r="O294" s="170">
        <v>0</v>
      </c>
      <c r="P294" s="170">
        <f>O294*H294</f>
        <v>0</v>
      </c>
      <c r="Q294" s="170">
        <v>0</v>
      </c>
      <c r="R294" s="170">
        <f>Q294*H294</f>
        <v>0</v>
      </c>
      <c r="S294" s="170">
        <v>0</v>
      </c>
      <c r="T294" s="171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72" t="s">
        <v>137</v>
      </c>
      <c r="AT294" s="172" t="s">
        <v>133</v>
      </c>
      <c r="AU294" s="172" t="s">
        <v>79</v>
      </c>
      <c r="AY294" s="18" t="s">
        <v>115</v>
      </c>
      <c r="BE294" s="173">
        <f>IF(N294="základní",J294,0)</f>
        <v>90000</v>
      </c>
      <c r="BF294" s="173">
        <f>IF(N294="snížená",J294,0)</f>
        <v>0</v>
      </c>
      <c r="BG294" s="173">
        <f>IF(N294="zákl. přenesená",J294,0)</f>
        <v>0</v>
      </c>
      <c r="BH294" s="173">
        <f>IF(N294="sníž. přenesená",J294,0)</f>
        <v>0</v>
      </c>
      <c r="BI294" s="173">
        <f>IF(N294="nulová",J294,0)</f>
        <v>0</v>
      </c>
      <c r="BJ294" s="18" t="s">
        <v>75</v>
      </c>
      <c r="BK294" s="173">
        <f>ROUND(I294*H294,2)</f>
        <v>90000</v>
      </c>
      <c r="BL294" s="18" t="s">
        <v>121</v>
      </c>
      <c r="BM294" s="172" t="s">
        <v>383</v>
      </c>
    </row>
    <row r="295" s="2" customFormat="1">
      <c r="A295" s="31"/>
      <c r="B295" s="32"/>
      <c r="C295" s="31"/>
      <c r="D295" s="174" t="s">
        <v>123</v>
      </c>
      <c r="E295" s="31"/>
      <c r="F295" s="175" t="s">
        <v>384</v>
      </c>
      <c r="G295" s="31"/>
      <c r="H295" s="31"/>
      <c r="I295" s="31"/>
      <c r="J295" s="31"/>
      <c r="K295" s="31"/>
      <c r="L295" s="32"/>
      <c r="M295" s="176"/>
      <c r="N295" s="177"/>
      <c r="O295" s="69"/>
      <c r="P295" s="69"/>
      <c r="Q295" s="69"/>
      <c r="R295" s="69"/>
      <c r="S295" s="69"/>
      <c r="T295" s="70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8" t="s">
        <v>123</v>
      </c>
      <c r="AU295" s="18" t="s">
        <v>79</v>
      </c>
    </row>
    <row r="296" s="2" customFormat="1">
      <c r="A296" s="31"/>
      <c r="B296" s="32"/>
      <c r="C296" s="31"/>
      <c r="D296" s="174" t="s">
        <v>125</v>
      </c>
      <c r="E296" s="31"/>
      <c r="F296" s="178" t="s">
        <v>356</v>
      </c>
      <c r="G296" s="31"/>
      <c r="H296" s="31"/>
      <c r="I296" s="31"/>
      <c r="J296" s="31"/>
      <c r="K296" s="31"/>
      <c r="L296" s="32"/>
      <c r="M296" s="176"/>
      <c r="N296" s="177"/>
      <c r="O296" s="69"/>
      <c r="P296" s="69"/>
      <c r="Q296" s="69"/>
      <c r="R296" s="69"/>
      <c r="S296" s="69"/>
      <c r="T296" s="70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8" t="s">
        <v>125</v>
      </c>
      <c r="AU296" s="18" t="s">
        <v>79</v>
      </c>
    </row>
    <row r="297" s="2" customFormat="1" ht="16.5" customHeight="1">
      <c r="A297" s="31"/>
      <c r="B297" s="161"/>
      <c r="C297" s="179" t="s">
        <v>385</v>
      </c>
      <c r="D297" s="179" t="s">
        <v>133</v>
      </c>
      <c r="E297" s="180" t="s">
        <v>386</v>
      </c>
      <c r="F297" s="181" t="s">
        <v>387</v>
      </c>
      <c r="G297" s="182" t="s">
        <v>136</v>
      </c>
      <c r="H297" s="183">
        <v>2</v>
      </c>
      <c r="I297" s="184">
        <v>45000</v>
      </c>
      <c r="J297" s="184">
        <f>ROUND(I297*H297,2)</f>
        <v>90000</v>
      </c>
      <c r="K297" s="181" t="s">
        <v>1</v>
      </c>
      <c r="L297" s="185"/>
      <c r="M297" s="186" t="s">
        <v>1</v>
      </c>
      <c r="N297" s="187" t="s">
        <v>35</v>
      </c>
      <c r="O297" s="170">
        <v>0</v>
      </c>
      <c r="P297" s="170">
        <f>O297*H297</f>
        <v>0</v>
      </c>
      <c r="Q297" s="170">
        <v>0</v>
      </c>
      <c r="R297" s="170">
        <f>Q297*H297</f>
        <v>0</v>
      </c>
      <c r="S297" s="170">
        <v>0</v>
      </c>
      <c r="T297" s="171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72" t="s">
        <v>137</v>
      </c>
      <c r="AT297" s="172" t="s">
        <v>133</v>
      </c>
      <c r="AU297" s="172" t="s">
        <v>79</v>
      </c>
      <c r="AY297" s="18" t="s">
        <v>115</v>
      </c>
      <c r="BE297" s="173">
        <f>IF(N297="základní",J297,0)</f>
        <v>90000</v>
      </c>
      <c r="BF297" s="173">
        <f>IF(N297="snížená",J297,0)</f>
        <v>0</v>
      </c>
      <c r="BG297" s="173">
        <f>IF(N297="zákl. přenesená",J297,0)</f>
        <v>0</v>
      </c>
      <c r="BH297" s="173">
        <f>IF(N297="sníž. přenesená",J297,0)</f>
        <v>0</v>
      </c>
      <c r="BI297" s="173">
        <f>IF(N297="nulová",J297,0)</f>
        <v>0</v>
      </c>
      <c r="BJ297" s="18" t="s">
        <v>75</v>
      </c>
      <c r="BK297" s="173">
        <f>ROUND(I297*H297,2)</f>
        <v>90000</v>
      </c>
      <c r="BL297" s="18" t="s">
        <v>121</v>
      </c>
      <c r="BM297" s="172" t="s">
        <v>388</v>
      </c>
    </row>
    <row r="298" s="2" customFormat="1">
      <c r="A298" s="31"/>
      <c r="B298" s="32"/>
      <c r="C298" s="31"/>
      <c r="D298" s="174" t="s">
        <v>123</v>
      </c>
      <c r="E298" s="31"/>
      <c r="F298" s="175" t="s">
        <v>387</v>
      </c>
      <c r="G298" s="31"/>
      <c r="H298" s="31"/>
      <c r="I298" s="31"/>
      <c r="J298" s="31"/>
      <c r="K298" s="31"/>
      <c r="L298" s="32"/>
      <c r="M298" s="176"/>
      <c r="N298" s="177"/>
      <c r="O298" s="69"/>
      <c r="P298" s="69"/>
      <c r="Q298" s="69"/>
      <c r="R298" s="69"/>
      <c r="S298" s="69"/>
      <c r="T298" s="70"/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T298" s="18" t="s">
        <v>123</v>
      </c>
      <c r="AU298" s="18" t="s">
        <v>79</v>
      </c>
    </row>
    <row r="299" s="2" customFormat="1">
      <c r="A299" s="31"/>
      <c r="B299" s="32"/>
      <c r="C299" s="31"/>
      <c r="D299" s="174" t="s">
        <v>125</v>
      </c>
      <c r="E299" s="31"/>
      <c r="F299" s="178" t="s">
        <v>389</v>
      </c>
      <c r="G299" s="31"/>
      <c r="H299" s="31"/>
      <c r="I299" s="31"/>
      <c r="J299" s="31"/>
      <c r="K299" s="31"/>
      <c r="L299" s="32"/>
      <c r="M299" s="176"/>
      <c r="N299" s="177"/>
      <c r="O299" s="69"/>
      <c r="P299" s="69"/>
      <c r="Q299" s="69"/>
      <c r="R299" s="69"/>
      <c r="S299" s="69"/>
      <c r="T299" s="70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8" t="s">
        <v>125</v>
      </c>
      <c r="AU299" s="18" t="s">
        <v>79</v>
      </c>
    </row>
    <row r="300" s="2" customFormat="1" ht="16.5" customHeight="1">
      <c r="A300" s="31"/>
      <c r="B300" s="161"/>
      <c r="C300" s="179" t="s">
        <v>390</v>
      </c>
      <c r="D300" s="179" t="s">
        <v>133</v>
      </c>
      <c r="E300" s="180" t="s">
        <v>391</v>
      </c>
      <c r="F300" s="181" t="s">
        <v>392</v>
      </c>
      <c r="G300" s="182" t="s">
        <v>136</v>
      </c>
      <c r="H300" s="183">
        <v>12</v>
      </c>
      <c r="I300" s="184">
        <v>37500</v>
      </c>
      <c r="J300" s="184">
        <f>ROUND(I300*H300,2)</f>
        <v>450000</v>
      </c>
      <c r="K300" s="181" t="s">
        <v>1</v>
      </c>
      <c r="L300" s="185"/>
      <c r="M300" s="186" t="s">
        <v>1</v>
      </c>
      <c r="N300" s="187" t="s">
        <v>35</v>
      </c>
      <c r="O300" s="170">
        <v>0</v>
      </c>
      <c r="P300" s="170">
        <f>O300*H300</f>
        <v>0</v>
      </c>
      <c r="Q300" s="170">
        <v>0</v>
      </c>
      <c r="R300" s="170">
        <f>Q300*H300</f>
        <v>0</v>
      </c>
      <c r="S300" s="170">
        <v>0</v>
      </c>
      <c r="T300" s="171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72" t="s">
        <v>137</v>
      </c>
      <c r="AT300" s="172" t="s">
        <v>133</v>
      </c>
      <c r="AU300" s="172" t="s">
        <v>79</v>
      </c>
      <c r="AY300" s="18" t="s">
        <v>115</v>
      </c>
      <c r="BE300" s="173">
        <f>IF(N300="základní",J300,0)</f>
        <v>450000</v>
      </c>
      <c r="BF300" s="173">
        <f>IF(N300="snížená",J300,0)</f>
        <v>0</v>
      </c>
      <c r="BG300" s="173">
        <f>IF(N300="zákl. přenesená",J300,0)</f>
        <v>0</v>
      </c>
      <c r="BH300" s="173">
        <f>IF(N300="sníž. přenesená",J300,0)</f>
        <v>0</v>
      </c>
      <c r="BI300" s="173">
        <f>IF(N300="nulová",J300,0)</f>
        <v>0</v>
      </c>
      <c r="BJ300" s="18" t="s">
        <v>75</v>
      </c>
      <c r="BK300" s="173">
        <f>ROUND(I300*H300,2)</f>
        <v>450000</v>
      </c>
      <c r="BL300" s="18" t="s">
        <v>121</v>
      </c>
      <c r="BM300" s="172" t="s">
        <v>393</v>
      </c>
    </row>
    <row r="301" s="2" customFormat="1">
      <c r="A301" s="31"/>
      <c r="B301" s="32"/>
      <c r="C301" s="31"/>
      <c r="D301" s="174" t="s">
        <v>123</v>
      </c>
      <c r="E301" s="31"/>
      <c r="F301" s="175" t="s">
        <v>394</v>
      </c>
      <c r="G301" s="31"/>
      <c r="H301" s="31"/>
      <c r="I301" s="31"/>
      <c r="J301" s="31"/>
      <c r="K301" s="31"/>
      <c r="L301" s="32"/>
      <c r="M301" s="176"/>
      <c r="N301" s="177"/>
      <c r="O301" s="69"/>
      <c r="P301" s="69"/>
      <c r="Q301" s="69"/>
      <c r="R301" s="69"/>
      <c r="S301" s="69"/>
      <c r="T301" s="70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8" t="s">
        <v>123</v>
      </c>
      <c r="AU301" s="18" t="s">
        <v>79</v>
      </c>
    </row>
    <row r="302" s="2" customFormat="1">
      <c r="A302" s="31"/>
      <c r="B302" s="32"/>
      <c r="C302" s="31"/>
      <c r="D302" s="174" t="s">
        <v>125</v>
      </c>
      <c r="E302" s="31"/>
      <c r="F302" s="178" t="s">
        <v>336</v>
      </c>
      <c r="G302" s="31"/>
      <c r="H302" s="31"/>
      <c r="I302" s="31"/>
      <c r="J302" s="31"/>
      <c r="K302" s="31"/>
      <c r="L302" s="32"/>
      <c r="M302" s="176"/>
      <c r="N302" s="177"/>
      <c r="O302" s="69"/>
      <c r="P302" s="69"/>
      <c r="Q302" s="69"/>
      <c r="R302" s="69"/>
      <c r="S302" s="69"/>
      <c r="T302" s="70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8" t="s">
        <v>125</v>
      </c>
      <c r="AU302" s="18" t="s">
        <v>79</v>
      </c>
    </row>
    <row r="303" s="2" customFormat="1" ht="16.5" customHeight="1">
      <c r="A303" s="31"/>
      <c r="B303" s="161"/>
      <c r="C303" s="179" t="s">
        <v>395</v>
      </c>
      <c r="D303" s="179" t="s">
        <v>133</v>
      </c>
      <c r="E303" s="180" t="s">
        <v>396</v>
      </c>
      <c r="F303" s="181" t="s">
        <v>397</v>
      </c>
      <c r="G303" s="182" t="s">
        <v>136</v>
      </c>
      <c r="H303" s="183">
        <v>1</v>
      </c>
      <c r="I303" s="184">
        <v>54000</v>
      </c>
      <c r="J303" s="184">
        <f>ROUND(I303*H303,2)</f>
        <v>54000</v>
      </c>
      <c r="K303" s="181" t="s">
        <v>1</v>
      </c>
      <c r="L303" s="185"/>
      <c r="M303" s="186" t="s">
        <v>1</v>
      </c>
      <c r="N303" s="187" t="s">
        <v>35</v>
      </c>
      <c r="O303" s="170">
        <v>0</v>
      </c>
      <c r="P303" s="170">
        <f>O303*H303</f>
        <v>0</v>
      </c>
      <c r="Q303" s="170">
        <v>0</v>
      </c>
      <c r="R303" s="170">
        <f>Q303*H303</f>
        <v>0</v>
      </c>
      <c r="S303" s="170">
        <v>0</v>
      </c>
      <c r="T303" s="171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72" t="s">
        <v>137</v>
      </c>
      <c r="AT303" s="172" t="s">
        <v>133</v>
      </c>
      <c r="AU303" s="172" t="s">
        <v>79</v>
      </c>
      <c r="AY303" s="18" t="s">
        <v>115</v>
      </c>
      <c r="BE303" s="173">
        <f>IF(N303="základní",J303,0)</f>
        <v>54000</v>
      </c>
      <c r="BF303" s="173">
        <f>IF(N303="snížená",J303,0)</f>
        <v>0</v>
      </c>
      <c r="BG303" s="173">
        <f>IF(N303="zákl. přenesená",J303,0)</f>
        <v>0</v>
      </c>
      <c r="BH303" s="173">
        <f>IF(N303="sníž. přenesená",J303,0)</f>
        <v>0</v>
      </c>
      <c r="BI303" s="173">
        <f>IF(N303="nulová",J303,0)</f>
        <v>0</v>
      </c>
      <c r="BJ303" s="18" t="s">
        <v>75</v>
      </c>
      <c r="BK303" s="173">
        <f>ROUND(I303*H303,2)</f>
        <v>54000</v>
      </c>
      <c r="BL303" s="18" t="s">
        <v>121</v>
      </c>
      <c r="BM303" s="172" t="s">
        <v>398</v>
      </c>
    </row>
    <row r="304" s="2" customFormat="1">
      <c r="A304" s="31"/>
      <c r="B304" s="32"/>
      <c r="C304" s="31"/>
      <c r="D304" s="174" t="s">
        <v>123</v>
      </c>
      <c r="E304" s="31"/>
      <c r="F304" s="175" t="s">
        <v>399</v>
      </c>
      <c r="G304" s="31"/>
      <c r="H304" s="31"/>
      <c r="I304" s="31"/>
      <c r="J304" s="31"/>
      <c r="K304" s="31"/>
      <c r="L304" s="32"/>
      <c r="M304" s="176"/>
      <c r="N304" s="177"/>
      <c r="O304" s="69"/>
      <c r="P304" s="69"/>
      <c r="Q304" s="69"/>
      <c r="R304" s="69"/>
      <c r="S304" s="69"/>
      <c r="T304" s="70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8" t="s">
        <v>123</v>
      </c>
      <c r="AU304" s="18" t="s">
        <v>79</v>
      </c>
    </row>
    <row r="305" s="2" customFormat="1">
      <c r="A305" s="31"/>
      <c r="B305" s="32"/>
      <c r="C305" s="31"/>
      <c r="D305" s="174" t="s">
        <v>125</v>
      </c>
      <c r="E305" s="31"/>
      <c r="F305" s="178" t="s">
        <v>336</v>
      </c>
      <c r="G305" s="31"/>
      <c r="H305" s="31"/>
      <c r="I305" s="31"/>
      <c r="J305" s="31"/>
      <c r="K305" s="31"/>
      <c r="L305" s="32"/>
      <c r="M305" s="176"/>
      <c r="N305" s="177"/>
      <c r="O305" s="69"/>
      <c r="P305" s="69"/>
      <c r="Q305" s="69"/>
      <c r="R305" s="69"/>
      <c r="S305" s="69"/>
      <c r="T305" s="70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T305" s="18" t="s">
        <v>125</v>
      </c>
      <c r="AU305" s="18" t="s">
        <v>79</v>
      </c>
    </row>
    <row r="306" s="2" customFormat="1" ht="16.5" customHeight="1">
      <c r="A306" s="31"/>
      <c r="B306" s="161"/>
      <c r="C306" s="179" t="s">
        <v>400</v>
      </c>
      <c r="D306" s="179" t="s">
        <v>133</v>
      </c>
      <c r="E306" s="180" t="s">
        <v>401</v>
      </c>
      <c r="F306" s="181" t="s">
        <v>402</v>
      </c>
      <c r="G306" s="182" t="s">
        <v>136</v>
      </c>
      <c r="H306" s="183">
        <v>1</v>
      </c>
      <c r="I306" s="184">
        <v>41000</v>
      </c>
      <c r="J306" s="184">
        <f>ROUND(I306*H306,2)</f>
        <v>41000</v>
      </c>
      <c r="K306" s="181" t="s">
        <v>1</v>
      </c>
      <c r="L306" s="185"/>
      <c r="M306" s="186" t="s">
        <v>1</v>
      </c>
      <c r="N306" s="187" t="s">
        <v>35</v>
      </c>
      <c r="O306" s="170">
        <v>0</v>
      </c>
      <c r="P306" s="170">
        <f>O306*H306</f>
        <v>0</v>
      </c>
      <c r="Q306" s="170">
        <v>0</v>
      </c>
      <c r="R306" s="170">
        <f>Q306*H306</f>
        <v>0</v>
      </c>
      <c r="S306" s="170">
        <v>0</v>
      </c>
      <c r="T306" s="171">
        <f>S306*H306</f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72" t="s">
        <v>137</v>
      </c>
      <c r="AT306" s="172" t="s">
        <v>133</v>
      </c>
      <c r="AU306" s="172" t="s">
        <v>79</v>
      </c>
      <c r="AY306" s="18" t="s">
        <v>115</v>
      </c>
      <c r="BE306" s="173">
        <f>IF(N306="základní",J306,0)</f>
        <v>41000</v>
      </c>
      <c r="BF306" s="173">
        <f>IF(N306="snížená",J306,0)</f>
        <v>0</v>
      </c>
      <c r="BG306" s="173">
        <f>IF(N306="zákl. přenesená",J306,0)</f>
        <v>0</v>
      </c>
      <c r="BH306" s="173">
        <f>IF(N306="sníž. přenesená",J306,0)</f>
        <v>0</v>
      </c>
      <c r="BI306" s="173">
        <f>IF(N306="nulová",J306,0)</f>
        <v>0</v>
      </c>
      <c r="BJ306" s="18" t="s">
        <v>75</v>
      </c>
      <c r="BK306" s="173">
        <f>ROUND(I306*H306,2)</f>
        <v>41000</v>
      </c>
      <c r="BL306" s="18" t="s">
        <v>121</v>
      </c>
      <c r="BM306" s="172" t="s">
        <v>403</v>
      </c>
    </row>
    <row r="307" s="2" customFormat="1">
      <c r="A307" s="31"/>
      <c r="B307" s="32"/>
      <c r="C307" s="31"/>
      <c r="D307" s="174" t="s">
        <v>123</v>
      </c>
      <c r="E307" s="31"/>
      <c r="F307" s="175" t="s">
        <v>402</v>
      </c>
      <c r="G307" s="31"/>
      <c r="H307" s="31"/>
      <c r="I307" s="31"/>
      <c r="J307" s="31"/>
      <c r="K307" s="31"/>
      <c r="L307" s="32"/>
      <c r="M307" s="176"/>
      <c r="N307" s="177"/>
      <c r="O307" s="69"/>
      <c r="P307" s="69"/>
      <c r="Q307" s="69"/>
      <c r="R307" s="69"/>
      <c r="S307" s="69"/>
      <c r="T307" s="70"/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T307" s="18" t="s">
        <v>123</v>
      </c>
      <c r="AU307" s="18" t="s">
        <v>79</v>
      </c>
    </row>
    <row r="308" s="2" customFormat="1">
      <c r="A308" s="31"/>
      <c r="B308" s="32"/>
      <c r="C308" s="31"/>
      <c r="D308" s="174" t="s">
        <v>125</v>
      </c>
      <c r="E308" s="31"/>
      <c r="F308" s="178" t="s">
        <v>356</v>
      </c>
      <c r="G308" s="31"/>
      <c r="H308" s="31"/>
      <c r="I308" s="31"/>
      <c r="J308" s="31"/>
      <c r="K308" s="31"/>
      <c r="L308" s="32"/>
      <c r="M308" s="176"/>
      <c r="N308" s="177"/>
      <c r="O308" s="69"/>
      <c r="P308" s="69"/>
      <c r="Q308" s="69"/>
      <c r="R308" s="69"/>
      <c r="S308" s="69"/>
      <c r="T308" s="70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8" t="s">
        <v>125</v>
      </c>
      <c r="AU308" s="18" t="s">
        <v>79</v>
      </c>
    </row>
    <row r="309" s="2" customFormat="1" ht="16.5" customHeight="1">
      <c r="A309" s="31"/>
      <c r="B309" s="161"/>
      <c r="C309" s="179" t="s">
        <v>404</v>
      </c>
      <c r="D309" s="179" t="s">
        <v>133</v>
      </c>
      <c r="E309" s="180" t="s">
        <v>405</v>
      </c>
      <c r="F309" s="181" t="s">
        <v>406</v>
      </c>
      <c r="G309" s="182" t="s">
        <v>136</v>
      </c>
      <c r="H309" s="183">
        <v>1</v>
      </c>
      <c r="I309" s="184">
        <v>41000</v>
      </c>
      <c r="J309" s="184">
        <f>ROUND(I309*H309,2)</f>
        <v>41000</v>
      </c>
      <c r="K309" s="181" t="s">
        <v>1</v>
      </c>
      <c r="L309" s="185"/>
      <c r="M309" s="186" t="s">
        <v>1</v>
      </c>
      <c r="N309" s="187" t="s">
        <v>35</v>
      </c>
      <c r="O309" s="170">
        <v>0</v>
      </c>
      <c r="P309" s="170">
        <f>O309*H309</f>
        <v>0</v>
      </c>
      <c r="Q309" s="170">
        <v>0</v>
      </c>
      <c r="R309" s="170">
        <f>Q309*H309</f>
        <v>0</v>
      </c>
      <c r="S309" s="170">
        <v>0</v>
      </c>
      <c r="T309" s="171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72" t="s">
        <v>137</v>
      </c>
      <c r="AT309" s="172" t="s">
        <v>133</v>
      </c>
      <c r="AU309" s="172" t="s">
        <v>79</v>
      </c>
      <c r="AY309" s="18" t="s">
        <v>115</v>
      </c>
      <c r="BE309" s="173">
        <f>IF(N309="základní",J309,0)</f>
        <v>41000</v>
      </c>
      <c r="BF309" s="173">
        <f>IF(N309="snížená",J309,0)</f>
        <v>0</v>
      </c>
      <c r="BG309" s="173">
        <f>IF(N309="zákl. přenesená",J309,0)</f>
        <v>0</v>
      </c>
      <c r="BH309" s="173">
        <f>IF(N309="sníž. přenesená",J309,0)</f>
        <v>0</v>
      </c>
      <c r="BI309" s="173">
        <f>IF(N309="nulová",J309,0)</f>
        <v>0</v>
      </c>
      <c r="BJ309" s="18" t="s">
        <v>75</v>
      </c>
      <c r="BK309" s="173">
        <f>ROUND(I309*H309,2)</f>
        <v>41000</v>
      </c>
      <c r="BL309" s="18" t="s">
        <v>121</v>
      </c>
      <c r="BM309" s="172" t="s">
        <v>407</v>
      </c>
    </row>
    <row r="310" s="2" customFormat="1">
      <c r="A310" s="31"/>
      <c r="B310" s="32"/>
      <c r="C310" s="31"/>
      <c r="D310" s="174" t="s">
        <v>123</v>
      </c>
      <c r="E310" s="31"/>
      <c r="F310" s="175" t="s">
        <v>406</v>
      </c>
      <c r="G310" s="31"/>
      <c r="H310" s="31"/>
      <c r="I310" s="31"/>
      <c r="J310" s="31"/>
      <c r="K310" s="31"/>
      <c r="L310" s="32"/>
      <c r="M310" s="176"/>
      <c r="N310" s="177"/>
      <c r="O310" s="69"/>
      <c r="P310" s="69"/>
      <c r="Q310" s="69"/>
      <c r="R310" s="69"/>
      <c r="S310" s="69"/>
      <c r="T310" s="70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8" t="s">
        <v>123</v>
      </c>
      <c r="AU310" s="18" t="s">
        <v>79</v>
      </c>
    </row>
    <row r="311" s="2" customFormat="1">
      <c r="A311" s="31"/>
      <c r="B311" s="32"/>
      <c r="C311" s="31"/>
      <c r="D311" s="174" t="s">
        <v>125</v>
      </c>
      <c r="E311" s="31"/>
      <c r="F311" s="178" t="s">
        <v>346</v>
      </c>
      <c r="G311" s="31"/>
      <c r="H311" s="31"/>
      <c r="I311" s="31"/>
      <c r="J311" s="31"/>
      <c r="K311" s="31"/>
      <c r="L311" s="32"/>
      <c r="M311" s="176"/>
      <c r="N311" s="177"/>
      <c r="O311" s="69"/>
      <c r="P311" s="69"/>
      <c r="Q311" s="69"/>
      <c r="R311" s="69"/>
      <c r="S311" s="69"/>
      <c r="T311" s="70"/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T311" s="18" t="s">
        <v>125</v>
      </c>
      <c r="AU311" s="18" t="s">
        <v>79</v>
      </c>
    </row>
    <row r="312" s="2" customFormat="1" ht="16.5" customHeight="1">
      <c r="A312" s="31"/>
      <c r="B312" s="161"/>
      <c r="C312" s="179" t="s">
        <v>408</v>
      </c>
      <c r="D312" s="179" t="s">
        <v>133</v>
      </c>
      <c r="E312" s="180" t="s">
        <v>409</v>
      </c>
      <c r="F312" s="181" t="s">
        <v>410</v>
      </c>
      <c r="G312" s="182" t="s">
        <v>136</v>
      </c>
      <c r="H312" s="183">
        <v>2</v>
      </c>
      <c r="I312" s="184">
        <v>54000</v>
      </c>
      <c r="J312" s="184">
        <f>ROUND(I312*H312,2)</f>
        <v>108000</v>
      </c>
      <c r="K312" s="181" t="s">
        <v>1</v>
      </c>
      <c r="L312" s="185"/>
      <c r="M312" s="186" t="s">
        <v>1</v>
      </c>
      <c r="N312" s="187" t="s">
        <v>35</v>
      </c>
      <c r="O312" s="170">
        <v>0</v>
      </c>
      <c r="P312" s="170">
        <f>O312*H312</f>
        <v>0</v>
      </c>
      <c r="Q312" s="170">
        <v>0</v>
      </c>
      <c r="R312" s="170">
        <f>Q312*H312</f>
        <v>0</v>
      </c>
      <c r="S312" s="170">
        <v>0</v>
      </c>
      <c r="T312" s="171">
        <f>S312*H312</f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72" t="s">
        <v>137</v>
      </c>
      <c r="AT312" s="172" t="s">
        <v>133</v>
      </c>
      <c r="AU312" s="172" t="s">
        <v>79</v>
      </c>
      <c r="AY312" s="18" t="s">
        <v>115</v>
      </c>
      <c r="BE312" s="173">
        <f>IF(N312="základní",J312,0)</f>
        <v>108000</v>
      </c>
      <c r="BF312" s="173">
        <f>IF(N312="snížená",J312,0)</f>
        <v>0</v>
      </c>
      <c r="BG312" s="173">
        <f>IF(N312="zákl. přenesená",J312,0)</f>
        <v>0</v>
      </c>
      <c r="BH312" s="173">
        <f>IF(N312="sníž. přenesená",J312,0)</f>
        <v>0</v>
      </c>
      <c r="BI312" s="173">
        <f>IF(N312="nulová",J312,0)</f>
        <v>0</v>
      </c>
      <c r="BJ312" s="18" t="s">
        <v>75</v>
      </c>
      <c r="BK312" s="173">
        <f>ROUND(I312*H312,2)</f>
        <v>108000</v>
      </c>
      <c r="BL312" s="18" t="s">
        <v>121</v>
      </c>
      <c r="BM312" s="172" t="s">
        <v>411</v>
      </c>
    </row>
    <row r="313" s="2" customFormat="1">
      <c r="A313" s="31"/>
      <c r="B313" s="32"/>
      <c r="C313" s="31"/>
      <c r="D313" s="174" t="s">
        <v>123</v>
      </c>
      <c r="E313" s="31"/>
      <c r="F313" s="175" t="s">
        <v>412</v>
      </c>
      <c r="G313" s="31"/>
      <c r="H313" s="31"/>
      <c r="I313" s="31"/>
      <c r="J313" s="31"/>
      <c r="K313" s="31"/>
      <c r="L313" s="32"/>
      <c r="M313" s="176"/>
      <c r="N313" s="177"/>
      <c r="O313" s="69"/>
      <c r="P313" s="69"/>
      <c r="Q313" s="69"/>
      <c r="R313" s="69"/>
      <c r="S313" s="69"/>
      <c r="T313" s="70"/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T313" s="18" t="s">
        <v>123</v>
      </c>
      <c r="AU313" s="18" t="s">
        <v>79</v>
      </c>
    </row>
    <row r="314" s="2" customFormat="1">
      <c r="A314" s="31"/>
      <c r="B314" s="32"/>
      <c r="C314" s="31"/>
      <c r="D314" s="174" t="s">
        <v>125</v>
      </c>
      <c r="E314" s="31"/>
      <c r="F314" s="178" t="s">
        <v>356</v>
      </c>
      <c r="G314" s="31"/>
      <c r="H314" s="31"/>
      <c r="I314" s="31"/>
      <c r="J314" s="31"/>
      <c r="K314" s="31"/>
      <c r="L314" s="32"/>
      <c r="M314" s="176"/>
      <c r="N314" s="177"/>
      <c r="O314" s="69"/>
      <c r="P314" s="69"/>
      <c r="Q314" s="69"/>
      <c r="R314" s="69"/>
      <c r="S314" s="69"/>
      <c r="T314" s="70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8" t="s">
        <v>125</v>
      </c>
      <c r="AU314" s="18" t="s">
        <v>79</v>
      </c>
    </row>
    <row r="315" s="2" customFormat="1" ht="16.5" customHeight="1">
      <c r="A315" s="31"/>
      <c r="B315" s="161"/>
      <c r="C315" s="179" t="s">
        <v>413</v>
      </c>
      <c r="D315" s="179" t="s">
        <v>133</v>
      </c>
      <c r="E315" s="180" t="s">
        <v>414</v>
      </c>
      <c r="F315" s="181" t="s">
        <v>415</v>
      </c>
      <c r="G315" s="182" t="s">
        <v>136</v>
      </c>
      <c r="H315" s="183">
        <v>2</v>
      </c>
      <c r="I315" s="184">
        <v>54000</v>
      </c>
      <c r="J315" s="184">
        <f>ROUND(I315*H315,2)</f>
        <v>108000</v>
      </c>
      <c r="K315" s="181" t="s">
        <v>1</v>
      </c>
      <c r="L315" s="185"/>
      <c r="M315" s="186" t="s">
        <v>1</v>
      </c>
      <c r="N315" s="187" t="s">
        <v>35</v>
      </c>
      <c r="O315" s="170">
        <v>0</v>
      </c>
      <c r="P315" s="170">
        <f>O315*H315</f>
        <v>0</v>
      </c>
      <c r="Q315" s="170">
        <v>0</v>
      </c>
      <c r="R315" s="170">
        <f>Q315*H315</f>
        <v>0</v>
      </c>
      <c r="S315" s="170">
        <v>0</v>
      </c>
      <c r="T315" s="171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72" t="s">
        <v>137</v>
      </c>
      <c r="AT315" s="172" t="s">
        <v>133</v>
      </c>
      <c r="AU315" s="172" t="s">
        <v>79</v>
      </c>
      <c r="AY315" s="18" t="s">
        <v>115</v>
      </c>
      <c r="BE315" s="173">
        <f>IF(N315="základní",J315,0)</f>
        <v>108000</v>
      </c>
      <c r="BF315" s="173">
        <f>IF(N315="snížená",J315,0)</f>
        <v>0</v>
      </c>
      <c r="BG315" s="173">
        <f>IF(N315="zákl. přenesená",J315,0)</f>
        <v>0</v>
      </c>
      <c r="BH315" s="173">
        <f>IF(N315="sníž. přenesená",J315,0)</f>
        <v>0</v>
      </c>
      <c r="BI315" s="173">
        <f>IF(N315="nulová",J315,0)</f>
        <v>0</v>
      </c>
      <c r="BJ315" s="18" t="s">
        <v>75</v>
      </c>
      <c r="BK315" s="173">
        <f>ROUND(I315*H315,2)</f>
        <v>108000</v>
      </c>
      <c r="BL315" s="18" t="s">
        <v>121</v>
      </c>
      <c r="BM315" s="172" t="s">
        <v>416</v>
      </c>
    </row>
    <row r="316" s="2" customFormat="1">
      <c r="A316" s="31"/>
      <c r="B316" s="32"/>
      <c r="C316" s="31"/>
      <c r="D316" s="174" t="s">
        <v>123</v>
      </c>
      <c r="E316" s="31"/>
      <c r="F316" s="175" t="s">
        <v>415</v>
      </c>
      <c r="G316" s="31"/>
      <c r="H316" s="31"/>
      <c r="I316" s="31"/>
      <c r="J316" s="31"/>
      <c r="K316" s="31"/>
      <c r="L316" s="32"/>
      <c r="M316" s="176"/>
      <c r="N316" s="177"/>
      <c r="O316" s="69"/>
      <c r="P316" s="69"/>
      <c r="Q316" s="69"/>
      <c r="R316" s="69"/>
      <c r="S316" s="69"/>
      <c r="T316" s="70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8" t="s">
        <v>123</v>
      </c>
      <c r="AU316" s="18" t="s">
        <v>79</v>
      </c>
    </row>
    <row r="317" s="2" customFormat="1">
      <c r="A317" s="31"/>
      <c r="B317" s="32"/>
      <c r="C317" s="31"/>
      <c r="D317" s="174" t="s">
        <v>125</v>
      </c>
      <c r="E317" s="31"/>
      <c r="F317" s="178" t="s">
        <v>389</v>
      </c>
      <c r="G317" s="31"/>
      <c r="H317" s="31"/>
      <c r="I317" s="31"/>
      <c r="J317" s="31"/>
      <c r="K317" s="31"/>
      <c r="L317" s="32"/>
      <c r="M317" s="176"/>
      <c r="N317" s="177"/>
      <c r="O317" s="69"/>
      <c r="P317" s="69"/>
      <c r="Q317" s="69"/>
      <c r="R317" s="69"/>
      <c r="S317" s="69"/>
      <c r="T317" s="70"/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T317" s="18" t="s">
        <v>125</v>
      </c>
      <c r="AU317" s="18" t="s">
        <v>79</v>
      </c>
    </row>
    <row r="318" s="12" customFormat="1" ht="22.8" customHeight="1">
      <c r="A318" s="12"/>
      <c r="B318" s="149"/>
      <c r="C318" s="12"/>
      <c r="D318" s="150" t="s">
        <v>69</v>
      </c>
      <c r="E318" s="159" t="s">
        <v>166</v>
      </c>
      <c r="F318" s="159" t="s">
        <v>417</v>
      </c>
      <c r="G318" s="12"/>
      <c r="H318" s="12"/>
      <c r="I318" s="12"/>
      <c r="J318" s="160">
        <f>BK318</f>
        <v>956760.59999999998</v>
      </c>
      <c r="K318" s="12"/>
      <c r="L318" s="149"/>
      <c r="M318" s="153"/>
      <c r="N318" s="154"/>
      <c r="O318" s="154"/>
      <c r="P318" s="155">
        <f>SUM(P319:P366)</f>
        <v>89.304000000000002</v>
      </c>
      <c r="Q318" s="154"/>
      <c r="R318" s="155">
        <f>SUM(R319:R366)</f>
        <v>3.0330980000000003</v>
      </c>
      <c r="S318" s="154"/>
      <c r="T318" s="156">
        <f>SUM(T319:T366)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50" t="s">
        <v>75</v>
      </c>
      <c r="AT318" s="157" t="s">
        <v>69</v>
      </c>
      <c r="AU318" s="157" t="s">
        <v>75</v>
      </c>
      <c r="AY318" s="150" t="s">
        <v>115</v>
      </c>
      <c r="BK318" s="158">
        <f>SUM(BK319:BK366)</f>
        <v>956760.59999999998</v>
      </c>
    </row>
    <row r="319" s="2" customFormat="1" ht="24.15" customHeight="1">
      <c r="A319" s="31"/>
      <c r="B319" s="161"/>
      <c r="C319" s="162" t="s">
        <v>418</v>
      </c>
      <c r="D319" s="162" t="s">
        <v>117</v>
      </c>
      <c r="E319" s="163" t="s">
        <v>419</v>
      </c>
      <c r="F319" s="164" t="s">
        <v>420</v>
      </c>
      <c r="G319" s="165" t="s">
        <v>120</v>
      </c>
      <c r="H319" s="166">
        <v>1200</v>
      </c>
      <c r="I319" s="167">
        <v>220</v>
      </c>
      <c r="J319" s="167">
        <f>ROUND(I319*H319,2)</f>
        <v>264000</v>
      </c>
      <c r="K319" s="164" t="s">
        <v>1</v>
      </c>
      <c r="L319" s="32"/>
      <c r="M319" s="168" t="s">
        <v>1</v>
      </c>
      <c r="N319" s="169" t="s">
        <v>35</v>
      </c>
      <c r="O319" s="170">
        <v>0</v>
      </c>
      <c r="P319" s="170">
        <f>O319*H319</f>
        <v>0</v>
      </c>
      <c r="Q319" s="170">
        <v>0</v>
      </c>
      <c r="R319" s="170">
        <f>Q319*H319</f>
        <v>0</v>
      </c>
      <c r="S319" s="170">
        <v>0</v>
      </c>
      <c r="T319" s="171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72" t="s">
        <v>121</v>
      </c>
      <c r="AT319" s="172" t="s">
        <v>117</v>
      </c>
      <c r="AU319" s="172" t="s">
        <v>79</v>
      </c>
      <c r="AY319" s="18" t="s">
        <v>115</v>
      </c>
      <c r="BE319" s="173">
        <f>IF(N319="základní",J319,0)</f>
        <v>264000</v>
      </c>
      <c r="BF319" s="173">
        <f>IF(N319="snížená",J319,0)</f>
        <v>0</v>
      </c>
      <c r="BG319" s="173">
        <f>IF(N319="zákl. přenesená",J319,0)</f>
        <v>0</v>
      </c>
      <c r="BH319" s="173">
        <f>IF(N319="sníž. přenesená",J319,0)</f>
        <v>0</v>
      </c>
      <c r="BI319" s="173">
        <f>IF(N319="nulová",J319,0)</f>
        <v>0</v>
      </c>
      <c r="BJ319" s="18" t="s">
        <v>75</v>
      </c>
      <c r="BK319" s="173">
        <f>ROUND(I319*H319,2)</f>
        <v>264000</v>
      </c>
      <c r="BL319" s="18" t="s">
        <v>121</v>
      </c>
      <c r="BM319" s="172" t="s">
        <v>421</v>
      </c>
    </row>
    <row r="320" s="2" customFormat="1">
      <c r="A320" s="31"/>
      <c r="B320" s="32"/>
      <c r="C320" s="31"/>
      <c r="D320" s="174" t="s">
        <v>123</v>
      </c>
      <c r="E320" s="31"/>
      <c r="F320" s="175" t="s">
        <v>420</v>
      </c>
      <c r="G320" s="31"/>
      <c r="H320" s="31"/>
      <c r="I320" s="31"/>
      <c r="J320" s="31"/>
      <c r="K320" s="31"/>
      <c r="L320" s="32"/>
      <c r="M320" s="176"/>
      <c r="N320" s="177"/>
      <c r="O320" s="69"/>
      <c r="P320" s="69"/>
      <c r="Q320" s="69"/>
      <c r="R320" s="69"/>
      <c r="S320" s="69"/>
      <c r="T320" s="70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8" t="s">
        <v>123</v>
      </c>
      <c r="AU320" s="18" t="s">
        <v>79</v>
      </c>
    </row>
    <row r="321" s="2" customFormat="1">
      <c r="A321" s="31"/>
      <c r="B321" s="32"/>
      <c r="C321" s="31"/>
      <c r="D321" s="174" t="s">
        <v>125</v>
      </c>
      <c r="E321" s="31"/>
      <c r="F321" s="178" t="s">
        <v>422</v>
      </c>
      <c r="G321" s="31"/>
      <c r="H321" s="31"/>
      <c r="I321" s="31"/>
      <c r="J321" s="31"/>
      <c r="K321" s="31"/>
      <c r="L321" s="32"/>
      <c r="M321" s="176"/>
      <c r="N321" s="177"/>
      <c r="O321" s="69"/>
      <c r="P321" s="69"/>
      <c r="Q321" s="69"/>
      <c r="R321" s="69"/>
      <c r="S321" s="69"/>
      <c r="T321" s="70"/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T321" s="18" t="s">
        <v>125</v>
      </c>
      <c r="AU321" s="18" t="s">
        <v>79</v>
      </c>
    </row>
    <row r="322" s="2" customFormat="1" ht="24.15" customHeight="1">
      <c r="A322" s="31"/>
      <c r="B322" s="161"/>
      <c r="C322" s="179" t="s">
        <v>423</v>
      </c>
      <c r="D322" s="179" t="s">
        <v>133</v>
      </c>
      <c r="E322" s="180" t="s">
        <v>424</v>
      </c>
      <c r="F322" s="181" t="s">
        <v>425</v>
      </c>
      <c r="G322" s="182" t="s">
        <v>278</v>
      </c>
      <c r="H322" s="183">
        <v>0.20399999999999999</v>
      </c>
      <c r="I322" s="184">
        <v>33300</v>
      </c>
      <c r="J322" s="184">
        <f>ROUND(I322*H322,2)</f>
        <v>6793.1999999999998</v>
      </c>
      <c r="K322" s="181" t="s">
        <v>1</v>
      </c>
      <c r="L322" s="185"/>
      <c r="M322" s="186" t="s">
        <v>1</v>
      </c>
      <c r="N322" s="187" t="s">
        <v>35</v>
      </c>
      <c r="O322" s="170">
        <v>0</v>
      </c>
      <c r="P322" s="170">
        <f>O322*H322</f>
        <v>0</v>
      </c>
      <c r="Q322" s="170">
        <v>1</v>
      </c>
      <c r="R322" s="170">
        <f>Q322*H322</f>
        <v>0.20399999999999999</v>
      </c>
      <c r="S322" s="170">
        <v>0</v>
      </c>
      <c r="T322" s="171">
        <f>S322*H322</f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72" t="s">
        <v>137</v>
      </c>
      <c r="AT322" s="172" t="s">
        <v>133</v>
      </c>
      <c r="AU322" s="172" t="s">
        <v>79</v>
      </c>
      <c r="AY322" s="18" t="s">
        <v>115</v>
      </c>
      <c r="BE322" s="173">
        <f>IF(N322="základní",J322,0)</f>
        <v>6793.1999999999998</v>
      </c>
      <c r="BF322" s="173">
        <f>IF(N322="snížená",J322,0)</f>
        <v>0</v>
      </c>
      <c r="BG322" s="173">
        <f>IF(N322="zákl. přenesená",J322,0)</f>
        <v>0</v>
      </c>
      <c r="BH322" s="173">
        <f>IF(N322="sníž. přenesená",J322,0)</f>
        <v>0</v>
      </c>
      <c r="BI322" s="173">
        <f>IF(N322="nulová",J322,0)</f>
        <v>0</v>
      </c>
      <c r="BJ322" s="18" t="s">
        <v>75</v>
      </c>
      <c r="BK322" s="173">
        <f>ROUND(I322*H322,2)</f>
        <v>6793.1999999999998</v>
      </c>
      <c r="BL322" s="18" t="s">
        <v>121</v>
      </c>
      <c r="BM322" s="172" t="s">
        <v>426</v>
      </c>
    </row>
    <row r="323" s="2" customFormat="1">
      <c r="A323" s="31"/>
      <c r="B323" s="32"/>
      <c r="C323" s="31"/>
      <c r="D323" s="174" t="s">
        <v>123</v>
      </c>
      <c r="E323" s="31"/>
      <c r="F323" s="175" t="s">
        <v>425</v>
      </c>
      <c r="G323" s="31"/>
      <c r="H323" s="31"/>
      <c r="I323" s="31"/>
      <c r="J323" s="31"/>
      <c r="K323" s="31"/>
      <c r="L323" s="32"/>
      <c r="M323" s="176"/>
      <c r="N323" s="177"/>
      <c r="O323" s="69"/>
      <c r="P323" s="69"/>
      <c r="Q323" s="69"/>
      <c r="R323" s="69"/>
      <c r="S323" s="69"/>
      <c r="T323" s="70"/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T323" s="18" t="s">
        <v>123</v>
      </c>
      <c r="AU323" s="18" t="s">
        <v>79</v>
      </c>
    </row>
    <row r="324" s="2" customFormat="1">
      <c r="A324" s="31"/>
      <c r="B324" s="32"/>
      <c r="C324" s="31"/>
      <c r="D324" s="174" t="s">
        <v>125</v>
      </c>
      <c r="E324" s="31"/>
      <c r="F324" s="178" t="s">
        <v>427</v>
      </c>
      <c r="G324" s="31"/>
      <c r="H324" s="31"/>
      <c r="I324" s="31"/>
      <c r="J324" s="31"/>
      <c r="K324" s="31"/>
      <c r="L324" s="32"/>
      <c r="M324" s="176"/>
      <c r="N324" s="177"/>
      <c r="O324" s="69"/>
      <c r="P324" s="69"/>
      <c r="Q324" s="69"/>
      <c r="R324" s="69"/>
      <c r="S324" s="69"/>
      <c r="T324" s="70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8" t="s">
        <v>125</v>
      </c>
      <c r="AU324" s="18" t="s">
        <v>79</v>
      </c>
    </row>
    <row r="325" s="2" customFormat="1" ht="21.75" customHeight="1">
      <c r="A325" s="31"/>
      <c r="B325" s="161"/>
      <c r="C325" s="179" t="s">
        <v>428</v>
      </c>
      <c r="D325" s="179" t="s">
        <v>133</v>
      </c>
      <c r="E325" s="180" t="s">
        <v>429</v>
      </c>
      <c r="F325" s="181" t="s">
        <v>430</v>
      </c>
      <c r="G325" s="182" t="s">
        <v>278</v>
      </c>
      <c r="H325" s="183">
        <v>0.23999999999999999</v>
      </c>
      <c r="I325" s="184">
        <v>32500</v>
      </c>
      <c r="J325" s="184">
        <f>ROUND(I325*H325,2)</f>
        <v>7800</v>
      </c>
      <c r="K325" s="181" t="s">
        <v>1</v>
      </c>
      <c r="L325" s="185"/>
      <c r="M325" s="186" t="s">
        <v>1</v>
      </c>
      <c r="N325" s="187" t="s">
        <v>35</v>
      </c>
      <c r="O325" s="170">
        <v>0</v>
      </c>
      <c r="P325" s="170">
        <f>O325*H325</f>
        <v>0</v>
      </c>
      <c r="Q325" s="170">
        <v>1</v>
      </c>
      <c r="R325" s="170">
        <f>Q325*H325</f>
        <v>0.23999999999999999</v>
      </c>
      <c r="S325" s="170">
        <v>0</v>
      </c>
      <c r="T325" s="171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72" t="s">
        <v>137</v>
      </c>
      <c r="AT325" s="172" t="s">
        <v>133</v>
      </c>
      <c r="AU325" s="172" t="s">
        <v>79</v>
      </c>
      <c r="AY325" s="18" t="s">
        <v>115</v>
      </c>
      <c r="BE325" s="173">
        <f>IF(N325="základní",J325,0)</f>
        <v>7800</v>
      </c>
      <c r="BF325" s="173">
        <f>IF(N325="snížená",J325,0)</f>
        <v>0</v>
      </c>
      <c r="BG325" s="173">
        <f>IF(N325="zákl. přenesená",J325,0)</f>
        <v>0</v>
      </c>
      <c r="BH325" s="173">
        <f>IF(N325="sníž. přenesená",J325,0)</f>
        <v>0</v>
      </c>
      <c r="BI325" s="173">
        <f>IF(N325="nulová",J325,0)</f>
        <v>0</v>
      </c>
      <c r="BJ325" s="18" t="s">
        <v>75</v>
      </c>
      <c r="BK325" s="173">
        <f>ROUND(I325*H325,2)</f>
        <v>7800</v>
      </c>
      <c r="BL325" s="18" t="s">
        <v>121</v>
      </c>
      <c r="BM325" s="172" t="s">
        <v>431</v>
      </c>
    </row>
    <row r="326" s="2" customFormat="1">
      <c r="A326" s="31"/>
      <c r="B326" s="32"/>
      <c r="C326" s="31"/>
      <c r="D326" s="174" t="s">
        <v>123</v>
      </c>
      <c r="E326" s="31"/>
      <c r="F326" s="175" t="s">
        <v>432</v>
      </c>
      <c r="G326" s="31"/>
      <c r="H326" s="31"/>
      <c r="I326" s="31"/>
      <c r="J326" s="31"/>
      <c r="K326" s="31"/>
      <c r="L326" s="32"/>
      <c r="M326" s="176"/>
      <c r="N326" s="177"/>
      <c r="O326" s="69"/>
      <c r="P326" s="69"/>
      <c r="Q326" s="69"/>
      <c r="R326" s="69"/>
      <c r="S326" s="69"/>
      <c r="T326" s="70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8" t="s">
        <v>123</v>
      </c>
      <c r="AU326" s="18" t="s">
        <v>79</v>
      </c>
    </row>
    <row r="327" s="2" customFormat="1" ht="21.75" customHeight="1">
      <c r="A327" s="31"/>
      <c r="B327" s="161"/>
      <c r="C327" s="179" t="s">
        <v>433</v>
      </c>
      <c r="D327" s="179" t="s">
        <v>133</v>
      </c>
      <c r="E327" s="180" t="s">
        <v>434</v>
      </c>
      <c r="F327" s="181" t="s">
        <v>435</v>
      </c>
      <c r="G327" s="182" t="s">
        <v>136</v>
      </c>
      <c r="H327" s="183">
        <v>60</v>
      </c>
      <c r="I327" s="184">
        <v>250</v>
      </c>
      <c r="J327" s="184">
        <f>ROUND(I327*H327,2)</f>
        <v>15000</v>
      </c>
      <c r="K327" s="181" t="s">
        <v>1</v>
      </c>
      <c r="L327" s="185"/>
      <c r="M327" s="186" t="s">
        <v>1</v>
      </c>
      <c r="N327" s="187" t="s">
        <v>35</v>
      </c>
      <c r="O327" s="170">
        <v>0</v>
      </c>
      <c r="P327" s="170">
        <f>O327*H327</f>
        <v>0</v>
      </c>
      <c r="Q327" s="170">
        <v>0.00050000000000000001</v>
      </c>
      <c r="R327" s="170">
        <f>Q327*H327</f>
        <v>0.029999999999999999</v>
      </c>
      <c r="S327" s="170">
        <v>0</v>
      </c>
      <c r="T327" s="171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72" t="s">
        <v>137</v>
      </c>
      <c r="AT327" s="172" t="s">
        <v>133</v>
      </c>
      <c r="AU327" s="172" t="s">
        <v>79</v>
      </c>
      <c r="AY327" s="18" t="s">
        <v>115</v>
      </c>
      <c r="BE327" s="173">
        <f>IF(N327="základní",J327,0)</f>
        <v>15000</v>
      </c>
      <c r="BF327" s="173">
        <f>IF(N327="snížená",J327,0)</f>
        <v>0</v>
      </c>
      <c r="BG327" s="173">
        <f>IF(N327="zákl. přenesená",J327,0)</f>
        <v>0</v>
      </c>
      <c r="BH327" s="173">
        <f>IF(N327="sníž. přenesená",J327,0)</f>
        <v>0</v>
      </c>
      <c r="BI327" s="173">
        <f>IF(N327="nulová",J327,0)</f>
        <v>0</v>
      </c>
      <c r="BJ327" s="18" t="s">
        <v>75</v>
      </c>
      <c r="BK327" s="173">
        <f>ROUND(I327*H327,2)</f>
        <v>15000</v>
      </c>
      <c r="BL327" s="18" t="s">
        <v>121</v>
      </c>
      <c r="BM327" s="172" t="s">
        <v>436</v>
      </c>
    </row>
    <row r="328" s="2" customFormat="1">
      <c r="A328" s="31"/>
      <c r="B328" s="32"/>
      <c r="C328" s="31"/>
      <c r="D328" s="174" t="s">
        <v>123</v>
      </c>
      <c r="E328" s="31"/>
      <c r="F328" s="175" t="s">
        <v>435</v>
      </c>
      <c r="G328" s="31"/>
      <c r="H328" s="31"/>
      <c r="I328" s="31"/>
      <c r="J328" s="31"/>
      <c r="K328" s="31"/>
      <c r="L328" s="32"/>
      <c r="M328" s="176"/>
      <c r="N328" s="177"/>
      <c r="O328" s="69"/>
      <c r="P328" s="69"/>
      <c r="Q328" s="69"/>
      <c r="R328" s="69"/>
      <c r="S328" s="69"/>
      <c r="T328" s="70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8" t="s">
        <v>123</v>
      </c>
      <c r="AU328" s="18" t="s">
        <v>79</v>
      </c>
    </row>
    <row r="329" s="2" customFormat="1" ht="24.15" customHeight="1">
      <c r="A329" s="31"/>
      <c r="B329" s="161"/>
      <c r="C329" s="179" t="s">
        <v>437</v>
      </c>
      <c r="D329" s="179" t="s">
        <v>133</v>
      </c>
      <c r="E329" s="180" t="s">
        <v>438</v>
      </c>
      <c r="F329" s="181" t="s">
        <v>439</v>
      </c>
      <c r="G329" s="182" t="s">
        <v>270</v>
      </c>
      <c r="H329" s="183">
        <v>10.390000000000001</v>
      </c>
      <c r="I329" s="184">
        <v>5690</v>
      </c>
      <c r="J329" s="184">
        <f>ROUND(I329*H329,2)</f>
        <v>59119.099999999999</v>
      </c>
      <c r="K329" s="181" t="s">
        <v>1</v>
      </c>
      <c r="L329" s="185"/>
      <c r="M329" s="186" t="s">
        <v>1</v>
      </c>
      <c r="N329" s="187" t="s">
        <v>35</v>
      </c>
      <c r="O329" s="170">
        <v>0</v>
      </c>
      <c r="P329" s="170">
        <f>O329*H329</f>
        <v>0</v>
      </c>
      <c r="Q329" s="170">
        <v>0.049200000000000001</v>
      </c>
      <c r="R329" s="170">
        <f>Q329*H329</f>
        <v>0.51118800000000009</v>
      </c>
      <c r="S329" s="170">
        <v>0</v>
      </c>
      <c r="T329" s="171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72" t="s">
        <v>137</v>
      </c>
      <c r="AT329" s="172" t="s">
        <v>133</v>
      </c>
      <c r="AU329" s="172" t="s">
        <v>79</v>
      </c>
      <c r="AY329" s="18" t="s">
        <v>115</v>
      </c>
      <c r="BE329" s="173">
        <f>IF(N329="základní",J329,0)</f>
        <v>59119.099999999999</v>
      </c>
      <c r="BF329" s="173">
        <f>IF(N329="snížená",J329,0)</f>
        <v>0</v>
      </c>
      <c r="BG329" s="173">
        <f>IF(N329="zákl. přenesená",J329,0)</f>
        <v>0</v>
      </c>
      <c r="BH329" s="173">
        <f>IF(N329="sníž. přenesená",J329,0)</f>
        <v>0</v>
      </c>
      <c r="BI329" s="173">
        <f>IF(N329="nulová",J329,0)</f>
        <v>0</v>
      </c>
      <c r="BJ329" s="18" t="s">
        <v>75</v>
      </c>
      <c r="BK329" s="173">
        <f>ROUND(I329*H329,2)</f>
        <v>59119.099999999999</v>
      </c>
      <c r="BL329" s="18" t="s">
        <v>121</v>
      </c>
      <c r="BM329" s="172" t="s">
        <v>440</v>
      </c>
    </row>
    <row r="330" s="2" customFormat="1">
      <c r="A330" s="31"/>
      <c r="B330" s="32"/>
      <c r="C330" s="31"/>
      <c r="D330" s="174" t="s">
        <v>123</v>
      </c>
      <c r="E330" s="31"/>
      <c r="F330" s="175" t="s">
        <v>439</v>
      </c>
      <c r="G330" s="31"/>
      <c r="H330" s="31"/>
      <c r="I330" s="31"/>
      <c r="J330" s="31"/>
      <c r="K330" s="31"/>
      <c r="L330" s="32"/>
      <c r="M330" s="176"/>
      <c r="N330" s="177"/>
      <c r="O330" s="69"/>
      <c r="P330" s="69"/>
      <c r="Q330" s="69"/>
      <c r="R330" s="69"/>
      <c r="S330" s="69"/>
      <c r="T330" s="70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8" t="s">
        <v>123</v>
      </c>
      <c r="AU330" s="18" t="s">
        <v>79</v>
      </c>
    </row>
    <row r="331" s="13" customFormat="1">
      <c r="A331" s="13"/>
      <c r="B331" s="188"/>
      <c r="C331" s="13"/>
      <c r="D331" s="174" t="s">
        <v>147</v>
      </c>
      <c r="E331" s="194" t="s">
        <v>1</v>
      </c>
      <c r="F331" s="189" t="s">
        <v>441</v>
      </c>
      <c r="G331" s="13"/>
      <c r="H331" s="190">
        <v>10.390000000000001</v>
      </c>
      <c r="I331" s="13"/>
      <c r="J331" s="13"/>
      <c r="K331" s="13"/>
      <c r="L331" s="188"/>
      <c r="M331" s="191"/>
      <c r="N331" s="192"/>
      <c r="O331" s="192"/>
      <c r="P331" s="192"/>
      <c r="Q331" s="192"/>
      <c r="R331" s="192"/>
      <c r="S331" s="192"/>
      <c r="T331" s="19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4" t="s">
        <v>147</v>
      </c>
      <c r="AU331" s="194" t="s">
        <v>79</v>
      </c>
      <c r="AV331" s="13" t="s">
        <v>79</v>
      </c>
      <c r="AW331" s="13" t="s">
        <v>27</v>
      </c>
      <c r="AX331" s="13" t="s">
        <v>75</v>
      </c>
      <c r="AY331" s="194" t="s">
        <v>115</v>
      </c>
    </row>
    <row r="332" s="2" customFormat="1" ht="24.15" customHeight="1">
      <c r="A332" s="31"/>
      <c r="B332" s="161"/>
      <c r="C332" s="179" t="s">
        <v>442</v>
      </c>
      <c r="D332" s="179" t="s">
        <v>133</v>
      </c>
      <c r="E332" s="180" t="s">
        <v>443</v>
      </c>
      <c r="F332" s="181" t="s">
        <v>444</v>
      </c>
      <c r="G332" s="182" t="s">
        <v>136</v>
      </c>
      <c r="H332" s="183">
        <v>1</v>
      </c>
      <c r="I332" s="184">
        <v>3310</v>
      </c>
      <c r="J332" s="184">
        <f>ROUND(I332*H332,2)</f>
        <v>3310</v>
      </c>
      <c r="K332" s="181" t="s">
        <v>1</v>
      </c>
      <c r="L332" s="185"/>
      <c r="M332" s="186" t="s">
        <v>1</v>
      </c>
      <c r="N332" s="187" t="s">
        <v>35</v>
      </c>
      <c r="O332" s="170">
        <v>0</v>
      </c>
      <c r="P332" s="170">
        <f>O332*H332</f>
        <v>0</v>
      </c>
      <c r="Q332" s="170">
        <v>0.032500000000000001</v>
      </c>
      <c r="R332" s="170">
        <f>Q332*H332</f>
        <v>0.032500000000000001</v>
      </c>
      <c r="S332" s="170">
        <v>0</v>
      </c>
      <c r="T332" s="171">
        <f>S332*H332</f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72" t="s">
        <v>137</v>
      </c>
      <c r="AT332" s="172" t="s">
        <v>133</v>
      </c>
      <c r="AU332" s="172" t="s">
        <v>79</v>
      </c>
      <c r="AY332" s="18" t="s">
        <v>115</v>
      </c>
      <c r="BE332" s="173">
        <f>IF(N332="základní",J332,0)</f>
        <v>3310</v>
      </c>
      <c r="BF332" s="173">
        <f>IF(N332="snížená",J332,0)</f>
        <v>0</v>
      </c>
      <c r="BG332" s="173">
        <f>IF(N332="zákl. přenesená",J332,0)</f>
        <v>0</v>
      </c>
      <c r="BH332" s="173">
        <f>IF(N332="sníž. přenesená",J332,0)</f>
        <v>0</v>
      </c>
      <c r="BI332" s="173">
        <f>IF(N332="nulová",J332,0)</f>
        <v>0</v>
      </c>
      <c r="BJ332" s="18" t="s">
        <v>75</v>
      </c>
      <c r="BK332" s="173">
        <f>ROUND(I332*H332,2)</f>
        <v>3310</v>
      </c>
      <c r="BL332" s="18" t="s">
        <v>121</v>
      </c>
      <c r="BM332" s="172" t="s">
        <v>445</v>
      </c>
    </row>
    <row r="333" s="2" customFormat="1">
      <c r="A333" s="31"/>
      <c r="B333" s="32"/>
      <c r="C333" s="31"/>
      <c r="D333" s="174" t="s">
        <v>123</v>
      </c>
      <c r="E333" s="31"/>
      <c r="F333" s="175" t="s">
        <v>444</v>
      </c>
      <c r="G333" s="31"/>
      <c r="H333" s="31"/>
      <c r="I333" s="31"/>
      <c r="J333" s="31"/>
      <c r="K333" s="31"/>
      <c r="L333" s="32"/>
      <c r="M333" s="176"/>
      <c r="N333" s="177"/>
      <c r="O333" s="69"/>
      <c r="P333" s="69"/>
      <c r="Q333" s="69"/>
      <c r="R333" s="69"/>
      <c r="S333" s="69"/>
      <c r="T333" s="70"/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T333" s="18" t="s">
        <v>123</v>
      </c>
      <c r="AU333" s="18" t="s">
        <v>79</v>
      </c>
    </row>
    <row r="334" s="14" customFormat="1">
      <c r="A334" s="14"/>
      <c r="B334" s="195"/>
      <c r="C334" s="14"/>
      <c r="D334" s="174" t="s">
        <v>147</v>
      </c>
      <c r="E334" s="196" t="s">
        <v>1</v>
      </c>
      <c r="F334" s="197" t="s">
        <v>446</v>
      </c>
      <c r="G334" s="14"/>
      <c r="H334" s="196" t="s">
        <v>1</v>
      </c>
      <c r="I334" s="14"/>
      <c r="J334" s="14"/>
      <c r="K334" s="14"/>
      <c r="L334" s="195"/>
      <c r="M334" s="198"/>
      <c r="N334" s="199"/>
      <c r="O334" s="199"/>
      <c r="P334" s="199"/>
      <c r="Q334" s="199"/>
      <c r="R334" s="199"/>
      <c r="S334" s="199"/>
      <c r="T334" s="20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196" t="s">
        <v>147</v>
      </c>
      <c r="AU334" s="196" t="s">
        <v>79</v>
      </c>
      <c r="AV334" s="14" t="s">
        <v>75</v>
      </c>
      <c r="AW334" s="14" t="s">
        <v>27</v>
      </c>
      <c r="AX334" s="14" t="s">
        <v>70</v>
      </c>
      <c r="AY334" s="196" t="s">
        <v>115</v>
      </c>
    </row>
    <row r="335" s="13" customFormat="1">
      <c r="A335" s="13"/>
      <c r="B335" s="188"/>
      <c r="C335" s="13"/>
      <c r="D335" s="174" t="s">
        <v>147</v>
      </c>
      <c r="E335" s="194" t="s">
        <v>1</v>
      </c>
      <c r="F335" s="189" t="s">
        <v>75</v>
      </c>
      <c r="G335" s="13"/>
      <c r="H335" s="190">
        <v>1</v>
      </c>
      <c r="I335" s="13"/>
      <c r="J335" s="13"/>
      <c r="K335" s="13"/>
      <c r="L335" s="188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4" t="s">
        <v>147</v>
      </c>
      <c r="AU335" s="194" t="s">
        <v>79</v>
      </c>
      <c r="AV335" s="13" t="s">
        <v>79</v>
      </c>
      <c r="AW335" s="13" t="s">
        <v>27</v>
      </c>
      <c r="AX335" s="13" t="s">
        <v>75</v>
      </c>
      <c r="AY335" s="194" t="s">
        <v>115</v>
      </c>
    </row>
    <row r="336" s="2" customFormat="1" ht="24.15" customHeight="1">
      <c r="A336" s="31"/>
      <c r="B336" s="161"/>
      <c r="C336" s="179" t="s">
        <v>447</v>
      </c>
      <c r="D336" s="179" t="s">
        <v>133</v>
      </c>
      <c r="E336" s="180" t="s">
        <v>448</v>
      </c>
      <c r="F336" s="181" t="s">
        <v>449</v>
      </c>
      <c r="G336" s="182" t="s">
        <v>270</v>
      </c>
      <c r="H336" s="183">
        <v>14.07</v>
      </c>
      <c r="I336" s="184">
        <v>8440</v>
      </c>
      <c r="J336" s="184">
        <f>ROUND(I336*H336,2)</f>
        <v>118750.8</v>
      </c>
      <c r="K336" s="181" t="s">
        <v>1</v>
      </c>
      <c r="L336" s="185"/>
      <c r="M336" s="186" t="s">
        <v>1</v>
      </c>
      <c r="N336" s="187" t="s">
        <v>35</v>
      </c>
      <c r="O336" s="170">
        <v>0</v>
      </c>
      <c r="P336" s="170">
        <f>O336*H336</f>
        <v>0</v>
      </c>
      <c r="Q336" s="170">
        <v>0.060999999999999999</v>
      </c>
      <c r="R336" s="170">
        <f>Q336*H336</f>
        <v>0.85826999999999998</v>
      </c>
      <c r="S336" s="170">
        <v>0</v>
      </c>
      <c r="T336" s="171">
        <f>S336*H336</f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72" t="s">
        <v>137</v>
      </c>
      <c r="AT336" s="172" t="s">
        <v>133</v>
      </c>
      <c r="AU336" s="172" t="s">
        <v>79</v>
      </c>
      <c r="AY336" s="18" t="s">
        <v>115</v>
      </c>
      <c r="BE336" s="173">
        <f>IF(N336="základní",J336,0)</f>
        <v>118750.8</v>
      </c>
      <c r="BF336" s="173">
        <f>IF(N336="snížená",J336,0)</f>
        <v>0</v>
      </c>
      <c r="BG336" s="173">
        <f>IF(N336="zákl. přenesená",J336,0)</f>
        <v>0</v>
      </c>
      <c r="BH336" s="173">
        <f>IF(N336="sníž. přenesená",J336,0)</f>
        <v>0</v>
      </c>
      <c r="BI336" s="173">
        <f>IF(N336="nulová",J336,0)</f>
        <v>0</v>
      </c>
      <c r="BJ336" s="18" t="s">
        <v>75</v>
      </c>
      <c r="BK336" s="173">
        <f>ROUND(I336*H336,2)</f>
        <v>118750.8</v>
      </c>
      <c r="BL336" s="18" t="s">
        <v>121</v>
      </c>
      <c r="BM336" s="172" t="s">
        <v>450</v>
      </c>
    </row>
    <row r="337" s="2" customFormat="1">
      <c r="A337" s="31"/>
      <c r="B337" s="32"/>
      <c r="C337" s="31"/>
      <c r="D337" s="174" t="s">
        <v>123</v>
      </c>
      <c r="E337" s="31"/>
      <c r="F337" s="175" t="s">
        <v>451</v>
      </c>
      <c r="G337" s="31"/>
      <c r="H337" s="31"/>
      <c r="I337" s="31"/>
      <c r="J337" s="31"/>
      <c r="K337" s="31"/>
      <c r="L337" s="32"/>
      <c r="M337" s="176"/>
      <c r="N337" s="177"/>
      <c r="O337" s="69"/>
      <c r="P337" s="69"/>
      <c r="Q337" s="69"/>
      <c r="R337" s="69"/>
      <c r="S337" s="69"/>
      <c r="T337" s="70"/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T337" s="18" t="s">
        <v>123</v>
      </c>
      <c r="AU337" s="18" t="s">
        <v>79</v>
      </c>
    </row>
    <row r="338" s="2" customFormat="1" ht="24.15" customHeight="1">
      <c r="A338" s="31"/>
      <c r="B338" s="161"/>
      <c r="C338" s="179" t="s">
        <v>452</v>
      </c>
      <c r="D338" s="179" t="s">
        <v>133</v>
      </c>
      <c r="E338" s="180" t="s">
        <v>453</v>
      </c>
      <c r="F338" s="181" t="s">
        <v>454</v>
      </c>
      <c r="G338" s="182" t="s">
        <v>136</v>
      </c>
      <c r="H338" s="183">
        <v>1</v>
      </c>
      <c r="I338" s="184">
        <v>5325</v>
      </c>
      <c r="J338" s="184">
        <f>ROUND(I338*H338,2)</f>
        <v>5325</v>
      </c>
      <c r="K338" s="181" t="s">
        <v>1</v>
      </c>
      <c r="L338" s="185"/>
      <c r="M338" s="186" t="s">
        <v>1</v>
      </c>
      <c r="N338" s="187" t="s">
        <v>35</v>
      </c>
      <c r="O338" s="170">
        <v>0</v>
      </c>
      <c r="P338" s="170">
        <f>O338*H338</f>
        <v>0</v>
      </c>
      <c r="Q338" s="170">
        <v>0.032500000000000001</v>
      </c>
      <c r="R338" s="170">
        <f>Q338*H338</f>
        <v>0.032500000000000001</v>
      </c>
      <c r="S338" s="170">
        <v>0</v>
      </c>
      <c r="T338" s="171">
        <f>S338*H338</f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72" t="s">
        <v>137</v>
      </c>
      <c r="AT338" s="172" t="s">
        <v>133</v>
      </c>
      <c r="AU338" s="172" t="s">
        <v>79</v>
      </c>
      <c r="AY338" s="18" t="s">
        <v>115</v>
      </c>
      <c r="BE338" s="173">
        <f>IF(N338="základní",J338,0)</f>
        <v>5325</v>
      </c>
      <c r="BF338" s="173">
        <f>IF(N338="snížená",J338,0)</f>
        <v>0</v>
      </c>
      <c r="BG338" s="173">
        <f>IF(N338="zákl. přenesená",J338,0)</f>
        <v>0</v>
      </c>
      <c r="BH338" s="173">
        <f>IF(N338="sníž. přenesená",J338,0)</f>
        <v>0</v>
      </c>
      <c r="BI338" s="173">
        <f>IF(N338="nulová",J338,0)</f>
        <v>0</v>
      </c>
      <c r="BJ338" s="18" t="s">
        <v>75</v>
      </c>
      <c r="BK338" s="173">
        <f>ROUND(I338*H338,2)</f>
        <v>5325</v>
      </c>
      <c r="BL338" s="18" t="s">
        <v>121</v>
      </c>
      <c r="BM338" s="172" t="s">
        <v>455</v>
      </c>
    </row>
    <row r="339" s="2" customFormat="1">
      <c r="A339" s="31"/>
      <c r="B339" s="32"/>
      <c r="C339" s="31"/>
      <c r="D339" s="174" t="s">
        <v>123</v>
      </c>
      <c r="E339" s="31"/>
      <c r="F339" s="175" t="s">
        <v>444</v>
      </c>
      <c r="G339" s="31"/>
      <c r="H339" s="31"/>
      <c r="I339" s="31"/>
      <c r="J339" s="31"/>
      <c r="K339" s="31"/>
      <c r="L339" s="32"/>
      <c r="M339" s="176"/>
      <c r="N339" s="177"/>
      <c r="O339" s="69"/>
      <c r="P339" s="69"/>
      <c r="Q339" s="69"/>
      <c r="R339" s="69"/>
      <c r="S339" s="69"/>
      <c r="T339" s="70"/>
      <c r="U339" s="31"/>
      <c r="V339" s="31"/>
      <c r="W339" s="31"/>
      <c r="X339" s="31"/>
      <c r="Y339" s="31"/>
      <c r="Z339" s="31"/>
      <c r="AA339" s="31"/>
      <c r="AB339" s="31"/>
      <c r="AC339" s="31"/>
      <c r="AD339" s="31"/>
      <c r="AE339" s="31"/>
      <c r="AT339" s="18" t="s">
        <v>123</v>
      </c>
      <c r="AU339" s="18" t="s">
        <v>79</v>
      </c>
    </row>
    <row r="340" s="14" customFormat="1">
      <c r="A340" s="14"/>
      <c r="B340" s="195"/>
      <c r="C340" s="14"/>
      <c r="D340" s="174" t="s">
        <v>147</v>
      </c>
      <c r="E340" s="196" t="s">
        <v>1</v>
      </c>
      <c r="F340" s="197" t="s">
        <v>446</v>
      </c>
      <c r="G340" s="14"/>
      <c r="H340" s="196" t="s">
        <v>1</v>
      </c>
      <c r="I340" s="14"/>
      <c r="J340" s="14"/>
      <c r="K340" s="14"/>
      <c r="L340" s="195"/>
      <c r="M340" s="198"/>
      <c r="N340" s="199"/>
      <c r="O340" s="199"/>
      <c r="P340" s="199"/>
      <c r="Q340" s="199"/>
      <c r="R340" s="199"/>
      <c r="S340" s="199"/>
      <c r="T340" s="20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6" t="s">
        <v>147</v>
      </c>
      <c r="AU340" s="196" t="s">
        <v>79</v>
      </c>
      <c r="AV340" s="14" t="s">
        <v>75</v>
      </c>
      <c r="AW340" s="14" t="s">
        <v>27</v>
      </c>
      <c r="AX340" s="14" t="s">
        <v>70</v>
      </c>
      <c r="AY340" s="196" t="s">
        <v>115</v>
      </c>
    </row>
    <row r="341" s="13" customFormat="1">
      <c r="A341" s="13"/>
      <c r="B341" s="188"/>
      <c r="C341" s="13"/>
      <c r="D341" s="174" t="s">
        <v>147</v>
      </c>
      <c r="E341" s="194" t="s">
        <v>1</v>
      </c>
      <c r="F341" s="189" t="s">
        <v>75</v>
      </c>
      <c r="G341" s="13"/>
      <c r="H341" s="190">
        <v>1</v>
      </c>
      <c r="I341" s="13"/>
      <c r="J341" s="13"/>
      <c r="K341" s="13"/>
      <c r="L341" s="188"/>
      <c r="M341" s="191"/>
      <c r="N341" s="192"/>
      <c r="O341" s="192"/>
      <c r="P341" s="192"/>
      <c r="Q341" s="192"/>
      <c r="R341" s="192"/>
      <c r="S341" s="192"/>
      <c r="T341" s="19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4" t="s">
        <v>147</v>
      </c>
      <c r="AU341" s="194" t="s">
        <v>79</v>
      </c>
      <c r="AV341" s="13" t="s">
        <v>79</v>
      </c>
      <c r="AW341" s="13" t="s">
        <v>27</v>
      </c>
      <c r="AX341" s="13" t="s">
        <v>75</v>
      </c>
      <c r="AY341" s="194" t="s">
        <v>115</v>
      </c>
    </row>
    <row r="342" s="2" customFormat="1" ht="24.15" customHeight="1">
      <c r="A342" s="31"/>
      <c r="B342" s="161"/>
      <c r="C342" s="179" t="s">
        <v>456</v>
      </c>
      <c r="D342" s="179" t="s">
        <v>133</v>
      </c>
      <c r="E342" s="180" t="s">
        <v>457</v>
      </c>
      <c r="F342" s="181" t="s">
        <v>458</v>
      </c>
      <c r="G342" s="182" t="s">
        <v>459</v>
      </c>
      <c r="H342" s="183">
        <v>0.059999999999999998</v>
      </c>
      <c r="I342" s="184">
        <v>14000</v>
      </c>
      <c r="J342" s="184">
        <f>ROUND(I342*H342,2)</f>
        <v>840</v>
      </c>
      <c r="K342" s="181" t="s">
        <v>1</v>
      </c>
      <c r="L342" s="185"/>
      <c r="M342" s="186" t="s">
        <v>1</v>
      </c>
      <c r="N342" s="187" t="s">
        <v>35</v>
      </c>
      <c r="O342" s="170">
        <v>0</v>
      </c>
      <c r="P342" s="170">
        <f>O342*H342</f>
        <v>0</v>
      </c>
      <c r="Q342" s="170">
        <v>0.035999999999999997</v>
      </c>
      <c r="R342" s="170">
        <f>Q342*H342</f>
        <v>0.0021599999999999996</v>
      </c>
      <c r="S342" s="170">
        <v>0</v>
      </c>
      <c r="T342" s="171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72" t="s">
        <v>137</v>
      </c>
      <c r="AT342" s="172" t="s">
        <v>133</v>
      </c>
      <c r="AU342" s="172" t="s">
        <v>79</v>
      </c>
      <c r="AY342" s="18" t="s">
        <v>115</v>
      </c>
      <c r="BE342" s="173">
        <f>IF(N342="základní",J342,0)</f>
        <v>840</v>
      </c>
      <c r="BF342" s="173">
        <f>IF(N342="snížená",J342,0)</f>
        <v>0</v>
      </c>
      <c r="BG342" s="173">
        <f>IF(N342="zákl. přenesená",J342,0)</f>
        <v>0</v>
      </c>
      <c r="BH342" s="173">
        <f>IF(N342="sníž. přenesená",J342,0)</f>
        <v>0</v>
      </c>
      <c r="BI342" s="173">
        <f>IF(N342="nulová",J342,0)</f>
        <v>0</v>
      </c>
      <c r="BJ342" s="18" t="s">
        <v>75</v>
      </c>
      <c r="BK342" s="173">
        <f>ROUND(I342*H342,2)</f>
        <v>840</v>
      </c>
      <c r="BL342" s="18" t="s">
        <v>121</v>
      </c>
      <c r="BM342" s="172" t="s">
        <v>460</v>
      </c>
    </row>
    <row r="343" s="2" customFormat="1">
      <c r="A343" s="31"/>
      <c r="B343" s="32"/>
      <c r="C343" s="31"/>
      <c r="D343" s="174" t="s">
        <v>123</v>
      </c>
      <c r="E343" s="31"/>
      <c r="F343" s="175" t="s">
        <v>458</v>
      </c>
      <c r="G343" s="31"/>
      <c r="H343" s="31"/>
      <c r="I343" s="31"/>
      <c r="J343" s="31"/>
      <c r="K343" s="31"/>
      <c r="L343" s="32"/>
      <c r="M343" s="176"/>
      <c r="N343" s="177"/>
      <c r="O343" s="69"/>
      <c r="P343" s="69"/>
      <c r="Q343" s="69"/>
      <c r="R343" s="69"/>
      <c r="S343" s="69"/>
      <c r="T343" s="70"/>
      <c r="U343" s="31"/>
      <c r="V343" s="31"/>
      <c r="W343" s="31"/>
      <c r="X343" s="31"/>
      <c r="Y343" s="31"/>
      <c r="Z343" s="31"/>
      <c r="AA343" s="31"/>
      <c r="AB343" s="31"/>
      <c r="AC343" s="31"/>
      <c r="AD343" s="31"/>
      <c r="AE343" s="31"/>
      <c r="AT343" s="18" t="s">
        <v>123</v>
      </c>
      <c r="AU343" s="18" t="s">
        <v>79</v>
      </c>
    </row>
    <row r="344" s="14" customFormat="1">
      <c r="A344" s="14"/>
      <c r="B344" s="195"/>
      <c r="C344" s="14"/>
      <c r="D344" s="174" t="s">
        <v>147</v>
      </c>
      <c r="E344" s="196" t="s">
        <v>1</v>
      </c>
      <c r="F344" s="197" t="s">
        <v>461</v>
      </c>
      <c r="G344" s="14"/>
      <c r="H344" s="196" t="s">
        <v>1</v>
      </c>
      <c r="I344" s="14"/>
      <c r="J344" s="14"/>
      <c r="K344" s="14"/>
      <c r="L344" s="195"/>
      <c r="M344" s="198"/>
      <c r="N344" s="199"/>
      <c r="O344" s="199"/>
      <c r="P344" s="199"/>
      <c r="Q344" s="199"/>
      <c r="R344" s="199"/>
      <c r="S344" s="199"/>
      <c r="T344" s="20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6" t="s">
        <v>147</v>
      </c>
      <c r="AU344" s="196" t="s">
        <v>79</v>
      </c>
      <c r="AV344" s="14" t="s">
        <v>75</v>
      </c>
      <c r="AW344" s="14" t="s">
        <v>27</v>
      </c>
      <c r="AX344" s="14" t="s">
        <v>70</v>
      </c>
      <c r="AY344" s="196" t="s">
        <v>115</v>
      </c>
    </row>
    <row r="345" s="13" customFormat="1">
      <c r="A345" s="13"/>
      <c r="B345" s="188"/>
      <c r="C345" s="13"/>
      <c r="D345" s="174" t="s">
        <v>147</v>
      </c>
      <c r="E345" s="194" t="s">
        <v>1</v>
      </c>
      <c r="F345" s="189" t="s">
        <v>462</v>
      </c>
      <c r="G345" s="13"/>
      <c r="H345" s="190">
        <v>0.059999999999999998</v>
      </c>
      <c r="I345" s="13"/>
      <c r="J345" s="13"/>
      <c r="K345" s="13"/>
      <c r="L345" s="188"/>
      <c r="M345" s="191"/>
      <c r="N345" s="192"/>
      <c r="O345" s="192"/>
      <c r="P345" s="192"/>
      <c r="Q345" s="192"/>
      <c r="R345" s="192"/>
      <c r="S345" s="192"/>
      <c r="T345" s="19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94" t="s">
        <v>147</v>
      </c>
      <c r="AU345" s="194" t="s">
        <v>79</v>
      </c>
      <c r="AV345" s="13" t="s">
        <v>79</v>
      </c>
      <c r="AW345" s="13" t="s">
        <v>27</v>
      </c>
      <c r="AX345" s="13" t="s">
        <v>75</v>
      </c>
      <c r="AY345" s="194" t="s">
        <v>115</v>
      </c>
    </row>
    <row r="346" s="2" customFormat="1" ht="24.15" customHeight="1">
      <c r="A346" s="31"/>
      <c r="B346" s="161"/>
      <c r="C346" s="179" t="s">
        <v>271</v>
      </c>
      <c r="D346" s="179" t="s">
        <v>133</v>
      </c>
      <c r="E346" s="180" t="s">
        <v>463</v>
      </c>
      <c r="F346" s="181" t="s">
        <v>464</v>
      </c>
      <c r="G346" s="182" t="s">
        <v>459</v>
      </c>
      <c r="H346" s="183">
        <v>0.80000000000000004</v>
      </c>
      <c r="I346" s="184">
        <v>15000</v>
      </c>
      <c r="J346" s="184">
        <f>ROUND(I346*H346,2)</f>
        <v>12000</v>
      </c>
      <c r="K346" s="181" t="s">
        <v>1</v>
      </c>
      <c r="L346" s="185"/>
      <c r="M346" s="186" t="s">
        <v>1</v>
      </c>
      <c r="N346" s="187" t="s">
        <v>35</v>
      </c>
      <c r="O346" s="170">
        <v>0</v>
      </c>
      <c r="P346" s="170">
        <f>O346*H346</f>
        <v>0</v>
      </c>
      <c r="Q346" s="170">
        <v>0.035999999999999997</v>
      </c>
      <c r="R346" s="170">
        <f>Q346*H346</f>
        <v>0.028799999999999999</v>
      </c>
      <c r="S346" s="170">
        <v>0</v>
      </c>
      <c r="T346" s="171">
        <f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72" t="s">
        <v>137</v>
      </c>
      <c r="AT346" s="172" t="s">
        <v>133</v>
      </c>
      <c r="AU346" s="172" t="s">
        <v>79</v>
      </c>
      <c r="AY346" s="18" t="s">
        <v>115</v>
      </c>
      <c r="BE346" s="173">
        <f>IF(N346="základní",J346,0)</f>
        <v>12000</v>
      </c>
      <c r="BF346" s="173">
        <f>IF(N346="snížená",J346,0)</f>
        <v>0</v>
      </c>
      <c r="BG346" s="173">
        <f>IF(N346="zákl. přenesená",J346,0)</f>
        <v>0</v>
      </c>
      <c r="BH346" s="173">
        <f>IF(N346="sníž. přenesená",J346,0)</f>
        <v>0</v>
      </c>
      <c r="BI346" s="173">
        <f>IF(N346="nulová",J346,0)</f>
        <v>0</v>
      </c>
      <c r="BJ346" s="18" t="s">
        <v>75</v>
      </c>
      <c r="BK346" s="173">
        <f>ROUND(I346*H346,2)</f>
        <v>12000</v>
      </c>
      <c r="BL346" s="18" t="s">
        <v>121</v>
      </c>
      <c r="BM346" s="172" t="s">
        <v>465</v>
      </c>
    </row>
    <row r="347" s="2" customFormat="1">
      <c r="A347" s="31"/>
      <c r="B347" s="32"/>
      <c r="C347" s="31"/>
      <c r="D347" s="174" t="s">
        <v>123</v>
      </c>
      <c r="E347" s="31"/>
      <c r="F347" s="175" t="s">
        <v>464</v>
      </c>
      <c r="G347" s="31"/>
      <c r="H347" s="31"/>
      <c r="I347" s="31"/>
      <c r="J347" s="31"/>
      <c r="K347" s="31"/>
      <c r="L347" s="32"/>
      <c r="M347" s="176"/>
      <c r="N347" s="177"/>
      <c r="O347" s="69"/>
      <c r="P347" s="69"/>
      <c r="Q347" s="69"/>
      <c r="R347" s="69"/>
      <c r="S347" s="69"/>
      <c r="T347" s="70"/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T347" s="18" t="s">
        <v>123</v>
      </c>
      <c r="AU347" s="18" t="s">
        <v>79</v>
      </c>
    </row>
    <row r="348" s="14" customFormat="1">
      <c r="A348" s="14"/>
      <c r="B348" s="195"/>
      <c r="C348" s="14"/>
      <c r="D348" s="174" t="s">
        <v>147</v>
      </c>
      <c r="E348" s="196" t="s">
        <v>1</v>
      </c>
      <c r="F348" s="197" t="s">
        <v>466</v>
      </c>
      <c r="G348" s="14"/>
      <c r="H348" s="196" t="s">
        <v>1</v>
      </c>
      <c r="I348" s="14"/>
      <c r="J348" s="14"/>
      <c r="K348" s="14"/>
      <c r="L348" s="195"/>
      <c r="M348" s="198"/>
      <c r="N348" s="199"/>
      <c r="O348" s="199"/>
      <c r="P348" s="199"/>
      <c r="Q348" s="199"/>
      <c r="R348" s="199"/>
      <c r="S348" s="199"/>
      <c r="T348" s="20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6" t="s">
        <v>147</v>
      </c>
      <c r="AU348" s="196" t="s">
        <v>79</v>
      </c>
      <c r="AV348" s="14" t="s">
        <v>75</v>
      </c>
      <c r="AW348" s="14" t="s">
        <v>27</v>
      </c>
      <c r="AX348" s="14" t="s">
        <v>70</v>
      </c>
      <c r="AY348" s="196" t="s">
        <v>115</v>
      </c>
    </row>
    <row r="349" s="13" customFormat="1">
      <c r="A349" s="13"/>
      <c r="B349" s="188"/>
      <c r="C349" s="13"/>
      <c r="D349" s="174" t="s">
        <v>147</v>
      </c>
      <c r="E349" s="194" t="s">
        <v>1</v>
      </c>
      <c r="F349" s="189" t="s">
        <v>467</v>
      </c>
      <c r="G349" s="13"/>
      <c r="H349" s="190">
        <v>0.80000000000000004</v>
      </c>
      <c r="I349" s="13"/>
      <c r="J349" s="13"/>
      <c r="K349" s="13"/>
      <c r="L349" s="188"/>
      <c r="M349" s="191"/>
      <c r="N349" s="192"/>
      <c r="O349" s="192"/>
      <c r="P349" s="192"/>
      <c r="Q349" s="192"/>
      <c r="R349" s="192"/>
      <c r="S349" s="192"/>
      <c r="T349" s="19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4" t="s">
        <v>147</v>
      </c>
      <c r="AU349" s="194" t="s">
        <v>79</v>
      </c>
      <c r="AV349" s="13" t="s">
        <v>79</v>
      </c>
      <c r="AW349" s="13" t="s">
        <v>27</v>
      </c>
      <c r="AX349" s="13" t="s">
        <v>75</v>
      </c>
      <c r="AY349" s="194" t="s">
        <v>115</v>
      </c>
    </row>
    <row r="350" s="2" customFormat="1" ht="24.15" customHeight="1">
      <c r="A350" s="31"/>
      <c r="B350" s="161"/>
      <c r="C350" s="179" t="s">
        <v>468</v>
      </c>
      <c r="D350" s="179" t="s">
        <v>133</v>
      </c>
      <c r="E350" s="180" t="s">
        <v>469</v>
      </c>
      <c r="F350" s="181" t="s">
        <v>470</v>
      </c>
      <c r="G350" s="182" t="s">
        <v>471</v>
      </c>
      <c r="H350" s="183">
        <v>0.29999999999999999</v>
      </c>
      <c r="I350" s="184">
        <v>40000</v>
      </c>
      <c r="J350" s="184">
        <f>ROUND(I350*H350,2)</f>
        <v>12000</v>
      </c>
      <c r="K350" s="181" t="s">
        <v>1</v>
      </c>
      <c r="L350" s="185"/>
      <c r="M350" s="186" t="s">
        <v>1</v>
      </c>
      <c r="N350" s="187" t="s">
        <v>35</v>
      </c>
      <c r="O350" s="170">
        <v>0</v>
      </c>
      <c r="P350" s="170">
        <f>O350*H350</f>
        <v>0</v>
      </c>
      <c r="Q350" s="170">
        <v>0.26000000000000001</v>
      </c>
      <c r="R350" s="170">
        <f>Q350*H350</f>
        <v>0.078</v>
      </c>
      <c r="S350" s="170">
        <v>0</v>
      </c>
      <c r="T350" s="171">
        <f>S350*H350</f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72" t="s">
        <v>137</v>
      </c>
      <c r="AT350" s="172" t="s">
        <v>133</v>
      </c>
      <c r="AU350" s="172" t="s">
        <v>79</v>
      </c>
      <c r="AY350" s="18" t="s">
        <v>115</v>
      </c>
      <c r="BE350" s="173">
        <f>IF(N350="základní",J350,0)</f>
        <v>12000</v>
      </c>
      <c r="BF350" s="173">
        <f>IF(N350="snížená",J350,0)</f>
        <v>0</v>
      </c>
      <c r="BG350" s="173">
        <f>IF(N350="zákl. přenesená",J350,0)</f>
        <v>0</v>
      </c>
      <c r="BH350" s="173">
        <f>IF(N350="sníž. přenesená",J350,0)</f>
        <v>0</v>
      </c>
      <c r="BI350" s="173">
        <f>IF(N350="nulová",J350,0)</f>
        <v>0</v>
      </c>
      <c r="BJ350" s="18" t="s">
        <v>75</v>
      </c>
      <c r="BK350" s="173">
        <f>ROUND(I350*H350,2)</f>
        <v>12000</v>
      </c>
      <c r="BL350" s="18" t="s">
        <v>121</v>
      </c>
      <c r="BM350" s="172" t="s">
        <v>472</v>
      </c>
    </row>
    <row r="351" s="2" customFormat="1">
      <c r="A351" s="31"/>
      <c r="B351" s="32"/>
      <c r="C351" s="31"/>
      <c r="D351" s="174" t="s">
        <v>123</v>
      </c>
      <c r="E351" s="31"/>
      <c r="F351" s="175" t="s">
        <v>473</v>
      </c>
      <c r="G351" s="31"/>
      <c r="H351" s="31"/>
      <c r="I351" s="31"/>
      <c r="J351" s="31"/>
      <c r="K351" s="31"/>
      <c r="L351" s="32"/>
      <c r="M351" s="176"/>
      <c r="N351" s="177"/>
      <c r="O351" s="69"/>
      <c r="P351" s="69"/>
      <c r="Q351" s="69"/>
      <c r="R351" s="69"/>
      <c r="S351" s="69"/>
      <c r="T351" s="70"/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T351" s="18" t="s">
        <v>123</v>
      </c>
      <c r="AU351" s="18" t="s">
        <v>79</v>
      </c>
    </row>
    <row r="352" s="2" customFormat="1">
      <c r="A352" s="31"/>
      <c r="B352" s="32"/>
      <c r="C352" s="31"/>
      <c r="D352" s="174" t="s">
        <v>125</v>
      </c>
      <c r="E352" s="31"/>
      <c r="F352" s="178" t="s">
        <v>474</v>
      </c>
      <c r="G352" s="31"/>
      <c r="H352" s="31"/>
      <c r="I352" s="31"/>
      <c r="J352" s="31"/>
      <c r="K352" s="31"/>
      <c r="L352" s="32"/>
      <c r="M352" s="176"/>
      <c r="N352" s="177"/>
      <c r="O352" s="69"/>
      <c r="P352" s="69"/>
      <c r="Q352" s="69"/>
      <c r="R352" s="69"/>
      <c r="S352" s="69"/>
      <c r="T352" s="70"/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T352" s="18" t="s">
        <v>125</v>
      </c>
      <c r="AU352" s="18" t="s">
        <v>79</v>
      </c>
    </row>
    <row r="353" s="2" customFormat="1" ht="21.75" customHeight="1">
      <c r="A353" s="31"/>
      <c r="B353" s="161"/>
      <c r="C353" s="179" t="s">
        <v>475</v>
      </c>
      <c r="D353" s="179" t="s">
        <v>133</v>
      </c>
      <c r="E353" s="180" t="s">
        <v>476</v>
      </c>
      <c r="F353" s="181" t="s">
        <v>477</v>
      </c>
      <c r="G353" s="182" t="s">
        <v>278</v>
      </c>
      <c r="H353" s="183">
        <v>0.375</v>
      </c>
      <c r="I353" s="184">
        <v>17700</v>
      </c>
      <c r="J353" s="184">
        <f>ROUND(I353*H353,2)</f>
        <v>6637.5</v>
      </c>
      <c r="K353" s="181" t="s">
        <v>1</v>
      </c>
      <c r="L353" s="185"/>
      <c r="M353" s="186" t="s">
        <v>1</v>
      </c>
      <c r="N353" s="187" t="s">
        <v>35</v>
      </c>
      <c r="O353" s="170">
        <v>0</v>
      </c>
      <c r="P353" s="170">
        <f>O353*H353</f>
        <v>0</v>
      </c>
      <c r="Q353" s="170">
        <v>1</v>
      </c>
      <c r="R353" s="170">
        <f>Q353*H353</f>
        <v>0.375</v>
      </c>
      <c r="S353" s="170">
        <v>0</v>
      </c>
      <c r="T353" s="171">
        <f>S353*H353</f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72" t="s">
        <v>137</v>
      </c>
      <c r="AT353" s="172" t="s">
        <v>133</v>
      </c>
      <c r="AU353" s="172" t="s">
        <v>79</v>
      </c>
      <c r="AY353" s="18" t="s">
        <v>115</v>
      </c>
      <c r="BE353" s="173">
        <f>IF(N353="základní",J353,0)</f>
        <v>6637.5</v>
      </c>
      <c r="BF353" s="173">
        <f>IF(N353="snížená",J353,0)</f>
        <v>0</v>
      </c>
      <c r="BG353" s="173">
        <f>IF(N353="zákl. přenesená",J353,0)</f>
        <v>0</v>
      </c>
      <c r="BH353" s="173">
        <f>IF(N353="sníž. přenesená",J353,0)</f>
        <v>0</v>
      </c>
      <c r="BI353" s="173">
        <f>IF(N353="nulová",J353,0)</f>
        <v>0</v>
      </c>
      <c r="BJ353" s="18" t="s">
        <v>75</v>
      </c>
      <c r="BK353" s="173">
        <f>ROUND(I353*H353,2)</f>
        <v>6637.5</v>
      </c>
      <c r="BL353" s="18" t="s">
        <v>121</v>
      </c>
      <c r="BM353" s="172" t="s">
        <v>478</v>
      </c>
    </row>
    <row r="354" s="2" customFormat="1">
      <c r="A354" s="31"/>
      <c r="B354" s="32"/>
      <c r="C354" s="31"/>
      <c r="D354" s="174" t="s">
        <v>123</v>
      </c>
      <c r="E354" s="31"/>
      <c r="F354" s="175" t="s">
        <v>477</v>
      </c>
      <c r="G354" s="31"/>
      <c r="H354" s="31"/>
      <c r="I354" s="31"/>
      <c r="J354" s="31"/>
      <c r="K354" s="31"/>
      <c r="L354" s="32"/>
      <c r="M354" s="176"/>
      <c r="N354" s="177"/>
      <c r="O354" s="69"/>
      <c r="P354" s="69"/>
      <c r="Q354" s="69"/>
      <c r="R354" s="69"/>
      <c r="S354" s="69"/>
      <c r="T354" s="70"/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T354" s="18" t="s">
        <v>123</v>
      </c>
      <c r="AU354" s="18" t="s">
        <v>79</v>
      </c>
    </row>
    <row r="355" s="2" customFormat="1">
      <c r="A355" s="31"/>
      <c r="B355" s="32"/>
      <c r="C355" s="31"/>
      <c r="D355" s="174" t="s">
        <v>125</v>
      </c>
      <c r="E355" s="31"/>
      <c r="F355" s="178" t="s">
        <v>479</v>
      </c>
      <c r="G355" s="31"/>
      <c r="H355" s="31"/>
      <c r="I355" s="31"/>
      <c r="J355" s="31"/>
      <c r="K355" s="31"/>
      <c r="L355" s="32"/>
      <c r="M355" s="176"/>
      <c r="N355" s="177"/>
      <c r="O355" s="69"/>
      <c r="P355" s="69"/>
      <c r="Q355" s="69"/>
      <c r="R355" s="69"/>
      <c r="S355" s="69"/>
      <c r="T355" s="70"/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T355" s="18" t="s">
        <v>125</v>
      </c>
      <c r="AU355" s="18" t="s">
        <v>79</v>
      </c>
    </row>
    <row r="356" s="2" customFormat="1" ht="24.15" customHeight="1">
      <c r="A356" s="31"/>
      <c r="B356" s="161"/>
      <c r="C356" s="179" t="s">
        <v>480</v>
      </c>
      <c r="D356" s="179" t="s">
        <v>133</v>
      </c>
      <c r="E356" s="180" t="s">
        <v>481</v>
      </c>
      <c r="F356" s="181" t="s">
        <v>482</v>
      </c>
      <c r="G356" s="182" t="s">
        <v>136</v>
      </c>
      <c r="H356" s="183">
        <v>3</v>
      </c>
      <c r="I356" s="184">
        <v>3500</v>
      </c>
      <c r="J356" s="184">
        <f>ROUND(I356*H356,2)</f>
        <v>10500</v>
      </c>
      <c r="K356" s="181" t="s">
        <v>1</v>
      </c>
      <c r="L356" s="185"/>
      <c r="M356" s="186" t="s">
        <v>1</v>
      </c>
      <c r="N356" s="187" t="s">
        <v>35</v>
      </c>
      <c r="O356" s="170">
        <v>0</v>
      </c>
      <c r="P356" s="170">
        <f>O356*H356</f>
        <v>0</v>
      </c>
      <c r="Q356" s="170">
        <v>0.021000000000000001</v>
      </c>
      <c r="R356" s="170">
        <f>Q356*H356</f>
        <v>0.063</v>
      </c>
      <c r="S356" s="170">
        <v>0</v>
      </c>
      <c r="T356" s="171">
        <f>S356*H356</f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72" t="s">
        <v>137</v>
      </c>
      <c r="AT356" s="172" t="s">
        <v>133</v>
      </c>
      <c r="AU356" s="172" t="s">
        <v>79</v>
      </c>
      <c r="AY356" s="18" t="s">
        <v>115</v>
      </c>
      <c r="BE356" s="173">
        <f>IF(N356="základní",J356,0)</f>
        <v>10500</v>
      </c>
      <c r="BF356" s="173">
        <f>IF(N356="snížená",J356,0)</f>
        <v>0</v>
      </c>
      <c r="BG356" s="173">
        <f>IF(N356="zákl. přenesená",J356,0)</f>
        <v>0</v>
      </c>
      <c r="BH356" s="173">
        <f>IF(N356="sníž. přenesená",J356,0)</f>
        <v>0</v>
      </c>
      <c r="BI356" s="173">
        <f>IF(N356="nulová",J356,0)</f>
        <v>0</v>
      </c>
      <c r="BJ356" s="18" t="s">
        <v>75</v>
      </c>
      <c r="BK356" s="173">
        <f>ROUND(I356*H356,2)</f>
        <v>10500</v>
      </c>
      <c r="BL356" s="18" t="s">
        <v>121</v>
      </c>
      <c r="BM356" s="172" t="s">
        <v>483</v>
      </c>
    </row>
    <row r="357" s="2" customFormat="1">
      <c r="A357" s="31"/>
      <c r="B357" s="32"/>
      <c r="C357" s="31"/>
      <c r="D357" s="174" t="s">
        <v>123</v>
      </c>
      <c r="E357" s="31"/>
      <c r="F357" s="175" t="s">
        <v>484</v>
      </c>
      <c r="G357" s="31"/>
      <c r="H357" s="31"/>
      <c r="I357" s="31"/>
      <c r="J357" s="31"/>
      <c r="K357" s="31"/>
      <c r="L357" s="32"/>
      <c r="M357" s="176"/>
      <c r="N357" s="177"/>
      <c r="O357" s="69"/>
      <c r="P357" s="69"/>
      <c r="Q357" s="69"/>
      <c r="R357" s="69"/>
      <c r="S357" s="69"/>
      <c r="T357" s="70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T357" s="18" t="s">
        <v>123</v>
      </c>
      <c r="AU357" s="18" t="s">
        <v>79</v>
      </c>
    </row>
    <row r="358" s="2" customFormat="1">
      <c r="A358" s="31"/>
      <c r="B358" s="32"/>
      <c r="C358" s="31"/>
      <c r="D358" s="174" t="s">
        <v>125</v>
      </c>
      <c r="E358" s="31"/>
      <c r="F358" s="178" t="s">
        <v>485</v>
      </c>
      <c r="G358" s="31"/>
      <c r="H358" s="31"/>
      <c r="I358" s="31"/>
      <c r="J358" s="31"/>
      <c r="K358" s="31"/>
      <c r="L358" s="32"/>
      <c r="M358" s="176"/>
      <c r="N358" s="177"/>
      <c r="O358" s="69"/>
      <c r="P358" s="69"/>
      <c r="Q358" s="69"/>
      <c r="R358" s="69"/>
      <c r="S358" s="69"/>
      <c r="T358" s="70"/>
      <c r="U358" s="31"/>
      <c r="V358" s="31"/>
      <c r="W358" s="31"/>
      <c r="X358" s="31"/>
      <c r="Y358" s="31"/>
      <c r="Z358" s="31"/>
      <c r="AA358" s="31"/>
      <c r="AB358" s="31"/>
      <c r="AC358" s="31"/>
      <c r="AD358" s="31"/>
      <c r="AE358" s="31"/>
      <c r="AT358" s="18" t="s">
        <v>125</v>
      </c>
      <c r="AU358" s="18" t="s">
        <v>79</v>
      </c>
    </row>
    <row r="359" s="2" customFormat="1" ht="21.75" customHeight="1">
      <c r="A359" s="31"/>
      <c r="B359" s="161"/>
      <c r="C359" s="179" t="s">
        <v>486</v>
      </c>
      <c r="D359" s="179" t="s">
        <v>133</v>
      </c>
      <c r="E359" s="180" t="s">
        <v>487</v>
      </c>
      <c r="F359" s="181" t="s">
        <v>488</v>
      </c>
      <c r="G359" s="182" t="s">
        <v>136</v>
      </c>
      <c r="H359" s="183">
        <v>3</v>
      </c>
      <c r="I359" s="184">
        <v>3375</v>
      </c>
      <c r="J359" s="184">
        <f>ROUND(I359*H359,2)</f>
        <v>10125</v>
      </c>
      <c r="K359" s="181" t="s">
        <v>1</v>
      </c>
      <c r="L359" s="185"/>
      <c r="M359" s="186" t="s">
        <v>1</v>
      </c>
      <c r="N359" s="187" t="s">
        <v>35</v>
      </c>
      <c r="O359" s="170">
        <v>0</v>
      </c>
      <c r="P359" s="170">
        <f>O359*H359</f>
        <v>0</v>
      </c>
      <c r="Q359" s="170">
        <v>0.012</v>
      </c>
      <c r="R359" s="170">
        <f>Q359*H359</f>
        <v>0.036000000000000004</v>
      </c>
      <c r="S359" s="170">
        <v>0</v>
      </c>
      <c r="T359" s="171">
        <f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72" t="s">
        <v>137</v>
      </c>
      <c r="AT359" s="172" t="s">
        <v>133</v>
      </c>
      <c r="AU359" s="172" t="s">
        <v>79</v>
      </c>
      <c r="AY359" s="18" t="s">
        <v>115</v>
      </c>
      <c r="BE359" s="173">
        <f>IF(N359="základní",J359,0)</f>
        <v>10125</v>
      </c>
      <c r="BF359" s="173">
        <f>IF(N359="snížená",J359,0)</f>
        <v>0</v>
      </c>
      <c r="BG359" s="173">
        <f>IF(N359="zákl. přenesená",J359,0)</f>
        <v>0</v>
      </c>
      <c r="BH359" s="173">
        <f>IF(N359="sníž. přenesená",J359,0)</f>
        <v>0</v>
      </c>
      <c r="BI359" s="173">
        <f>IF(N359="nulová",J359,0)</f>
        <v>0</v>
      </c>
      <c r="BJ359" s="18" t="s">
        <v>75</v>
      </c>
      <c r="BK359" s="173">
        <f>ROUND(I359*H359,2)</f>
        <v>10125</v>
      </c>
      <c r="BL359" s="18" t="s">
        <v>121</v>
      </c>
      <c r="BM359" s="172" t="s">
        <v>489</v>
      </c>
    </row>
    <row r="360" s="2" customFormat="1">
      <c r="A360" s="31"/>
      <c r="B360" s="32"/>
      <c r="C360" s="31"/>
      <c r="D360" s="174" t="s">
        <v>123</v>
      </c>
      <c r="E360" s="31"/>
      <c r="F360" s="175" t="s">
        <v>490</v>
      </c>
      <c r="G360" s="31"/>
      <c r="H360" s="31"/>
      <c r="I360" s="31"/>
      <c r="J360" s="31"/>
      <c r="K360" s="31"/>
      <c r="L360" s="32"/>
      <c r="M360" s="176"/>
      <c r="N360" s="177"/>
      <c r="O360" s="69"/>
      <c r="P360" s="69"/>
      <c r="Q360" s="69"/>
      <c r="R360" s="69"/>
      <c r="S360" s="69"/>
      <c r="T360" s="70"/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T360" s="18" t="s">
        <v>123</v>
      </c>
      <c r="AU360" s="18" t="s">
        <v>79</v>
      </c>
    </row>
    <row r="361" s="2" customFormat="1">
      <c r="A361" s="31"/>
      <c r="B361" s="32"/>
      <c r="C361" s="31"/>
      <c r="D361" s="174" t="s">
        <v>125</v>
      </c>
      <c r="E361" s="31"/>
      <c r="F361" s="178" t="s">
        <v>491</v>
      </c>
      <c r="G361" s="31"/>
      <c r="H361" s="31"/>
      <c r="I361" s="31"/>
      <c r="J361" s="31"/>
      <c r="K361" s="31"/>
      <c r="L361" s="32"/>
      <c r="M361" s="176"/>
      <c r="N361" s="177"/>
      <c r="O361" s="69"/>
      <c r="P361" s="69"/>
      <c r="Q361" s="69"/>
      <c r="R361" s="69"/>
      <c r="S361" s="69"/>
      <c r="T361" s="70"/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T361" s="18" t="s">
        <v>125</v>
      </c>
      <c r="AU361" s="18" t="s">
        <v>79</v>
      </c>
    </row>
    <row r="362" s="2" customFormat="1" ht="24.15" customHeight="1">
      <c r="A362" s="31"/>
      <c r="B362" s="161"/>
      <c r="C362" s="162" t="s">
        <v>492</v>
      </c>
      <c r="D362" s="162" t="s">
        <v>117</v>
      </c>
      <c r="E362" s="163" t="s">
        <v>493</v>
      </c>
      <c r="F362" s="164" t="s">
        <v>494</v>
      </c>
      <c r="G362" s="165" t="s">
        <v>136</v>
      </c>
      <c r="H362" s="166">
        <v>1464</v>
      </c>
      <c r="I362" s="167">
        <v>290</v>
      </c>
      <c r="J362" s="167">
        <f>ROUND(I362*H362,2)</f>
        <v>424560</v>
      </c>
      <c r="K362" s="164" t="s">
        <v>1</v>
      </c>
      <c r="L362" s="32"/>
      <c r="M362" s="168" t="s">
        <v>1</v>
      </c>
      <c r="N362" s="169" t="s">
        <v>35</v>
      </c>
      <c r="O362" s="170">
        <v>0.060999999999999999</v>
      </c>
      <c r="P362" s="170">
        <f>O362*H362</f>
        <v>89.304000000000002</v>
      </c>
      <c r="Q362" s="170">
        <v>0.00036999999999999999</v>
      </c>
      <c r="R362" s="170">
        <f>Q362*H362</f>
        <v>0.54167999999999994</v>
      </c>
      <c r="S362" s="170">
        <v>0</v>
      </c>
      <c r="T362" s="171">
        <f>S362*H362</f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72" t="s">
        <v>121</v>
      </c>
      <c r="AT362" s="172" t="s">
        <v>117</v>
      </c>
      <c r="AU362" s="172" t="s">
        <v>79</v>
      </c>
      <c r="AY362" s="18" t="s">
        <v>115</v>
      </c>
      <c r="BE362" s="173">
        <f>IF(N362="základní",J362,0)</f>
        <v>424560</v>
      </c>
      <c r="BF362" s="173">
        <f>IF(N362="snížená",J362,0)</f>
        <v>0</v>
      </c>
      <c r="BG362" s="173">
        <f>IF(N362="zákl. přenesená",J362,0)</f>
        <v>0</v>
      </c>
      <c r="BH362" s="173">
        <f>IF(N362="sníž. přenesená",J362,0)</f>
        <v>0</v>
      </c>
      <c r="BI362" s="173">
        <f>IF(N362="nulová",J362,0)</f>
        <v>0</v>
      </c>
      <c r="BJ362" s="18" t="s">
        <v>75</v>
      </c>
      <c r="BK362" s="173">
        <f>ROUND(I362*H362,2)</f>
        <v>424560</v>
      </c>
      <c r="BL362" s="18" t="s">
        <v>121</v>
      </c>
      <c r="BM362" s="172" t="s">
        <v>495</v>
      </c>
    </row>
    <row r="363" s="2" customFormat="1">
      <c r="A363" s="31"/>
      <c r="B363" s="32"/>
      <c r="C363" s="31"/>
      <c r="D363" s="174" t="s">
        <v>123</v>
      </c>
      <c r="E363" s="31"/>
      <c r="F363" s="175" t="s">
        <v>496</v>
      </c>
      <c r="G363" s="31"/>
      <c r="H363" s="31"/>
      <c r="I363" s="31"/>
      <c r="J363" s="31"/>
      <c r="K363" s="31"/>
      <c r="L363" s="32"/>
      <c r="M363" s="176"/>
      <c r="N363" s="177"/>
      <c r="O363" s="69"/>
      <c r="P363" s="69"/>
      <c r="Q363" s="69"/>
      <c r="R363" s="69"/>
      <c r="S363" s="69"/>
      <c r="T363" s="70"/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T363" s="18" t="s">
        <v>123</v>
      </c>
      <c r="AU363" s="18" t="s">
        <v>79</v>
      </c>
    </row>
    <row r="364" s="14" customFormat="1">
      <c r="A364" s="14"/>
      <c r="B364" s="195"/>
      <c r="C364" s="14"/>
      <c r="D364" s="174" t="s">
        <v>147</v>
      </c>
      <c r="E364" s="196" t="s">
        <v>1</v>
      </c>
      <c r="F364" s="197" t="s">
        <v>497</v>
      </c>
      <c r="G364" s="14"/>
      <c r="H364" s="196" t="s">
        <v>1</v>
      </c>
      <c r="I364" s="14"/>
      <c r="J364" s="14"/>
      <c r="K364" s="14"/>
      <c r="L364" s="195"/>
      <c r="M364" s="198"/>
      <c r="N364" s="199"/>
      <c r="O364" s="199"/>
      <c r="P364" s="199"/>
      <c r="Q364" s="199"/>
      <c r="R364" s="199"/>
      <c r="S364" s="199"/>
      <c r="T364" s="20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6" t="s">
        <v>147</v>
      </c>
      <c r="AU364" s="196" t="s">
        <v>79</v>
      </c>
      <c r="AV364" s="14" t="s">
        <v>75</v>
      </c>
      <c r="AW364" s="14" t="s">
        <v>27</v>
      </c>
      <c r="AX364" s="14" t="s">
        <v>70</v>
      </c>
      <c r="AY364" s="196" t="s">
        <v>115</v>
      </c>
    </row>
    <row r="365" s="13" customFormat="1">
      <c r="A365" s="13"/>
      <c r="B365" s="188"/>
      <c r="C365" s="13"/>
      <c r="D365" s="174" t="s">
        <v>147</v>
      </c>
      <c r="E365" s="194" t="s">
        <v>1</v>
      </c>
      <c r="F365" s="189" t="s">
        <v>498</v>
      </c>
      <c r="G365" s="13"/>
      <c r="H365" s="190">
        <v>1464</v>
      </c>
      <c r="I365" s="13"/>
      <c r="J365" s="13"/>
      <c r="K365" s="13"/>
      <c r="L365" s="188"/>
      <c r="M365" s="191"/>
      <c r="N365" s="192"/>
      <c r="O365" s="192"/>
      <c r="P365" s="192"/>
      <c r="Q365" s="192"/>
      <c r="R365" s="192"/>
      <c r="S365" s="192"/>
      <c r="T365" s="19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4" t="s">
        <v>147</v>
      </c>
      <c r="AU365" s="194" t="s">
        <v>79</v>
      </c>
      <c r="AV365" s="13" t="s">
        <v>79</v>
      </c>
      <c r="AW365" s="13" t="s">
        <v>27</v>
      </c>
      <c r="AX365" s="13" t="s">
        <v>70</v>
      </c>
      <c r="AY365" s="194" t="s">
        <v>115</v>
      </c>
    </row>
    <row r="366" s="15" customFormat="1">
      <c r="A366" s="15"/>
      <c r="B366" s="201"/>
      <c r="C366" s="15"/>
      <c r="D366" s="174" t="s">
        <v>147</v>
      </c>
      <c r="E366" s="202" t="s">
        <v>1</v>
      </c>
      <c r="F366" s="203" t="s">
        <v>241</v>
      </c>
      <c r="G366" s="15"/>
      <c r="H366" s="204">
        <v>1464</v>
      </c>
      <c r="I366" s="15"/>
      <c r="J366" s="15"/>
      <c r="K366" s="15"/>
      <c r="L366" s="201"/>
      <c r="M366" s="205"/>
      <c r="N366" s="206"/>
      <c r="O366" s="206"/>
      <c r="P366" s="206"/>
      <c r="Q366" s="206"/>
      <c r="R366" s="206"/>
      <c r="S366" s="206"/>
      <c r="T366" s="207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02" t="s">
        <v>147</v>
      </c>
      <c r="AU366" s="202" t="s">
        <v>79</v>
      </c>
      <c r="AV366" s="15" t="s">
        <v>121</v>
      </c>
      <c r="AW366" s="15" t="s">
        <v>27</v>
      </c>
      <c r="AX366" s="15" t="s">
        <v>75</v>
      </c>
      <c r="AY366" s="202" t="s">
        <v>115</v>
      </c>
    </row>
    <row r="367" s="12" customFormat="1" ht="25.92" customHeight="1">
      <c r="A367" s="12"/>
      <c r="B367" s="149"/>
      <c r="C367" s="12"/>
      <c r="D367" s="150" t="s">
        <v>69</v>
      </c>
      <c r="E367" s="151" t="s">
        <v>499</v>
      </c>
      <c r="F367" s="151" t="s">
        <v>500</v>
      </c>
      <c r="G367" s="12"/>
      <c r="H367" s="12"/>
      <c r="I367" s="12"/>
      <c r="J367" s="152">
        <f>BK367</f>
        <v>1823720.2</v>
      </c>
      <c r="K367" s="12"/>
      <c r="L367" s="149"/>
      <c r="M367" s="153"/>
      <c r="N367" s="154"/>
      <c r="O367" s="154"/>
      <c r="P367" s="155">
        <f>P368+P371+P391+P399</f>
        <v>15.270000000000001</v>
      </c>
      <c r="Q367" s="154"/>
      <c r="R367" s="155">
        <f>R368+R371+R391+R399</f>
        <v>1.0632830000000002</v>
      </c>
      <c r="S367" s="154"/>
      <c r="T367" s="156">
        <f>T368+T371+T391+T399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150" t="s">
        <v>79</v>
      </c>
      <c r="AT367" s="157" t="s">
        <v>69</v>
      </c>
      <c r="AU367" s="157" t="s">
        <v>70</v>
      </c>
      <c r="AY367" s="150" t="s">
        <v>115</v>
      </c>
      <c r="BK367" s="158">
        <f>BK368+BK371+BK391+BK399</f>
        <v>1823720.2</v>
      </c>
    </row>
    <row r="368" s="12" customFormat="1" ht="22.8" customHeight="1">
      <c r="A368" s="12"/>
      <c r="B368" s="149"/>
      <c r="C368" s="12"/>
      <c r="D368" s="150" t="s">
        <v>69</v>
      </c>
      <c r="E368" s="159" t="s">
        <v>501</v>
      </c>
      <c r="F368" s="159" t="s">
        <v>502</v>
      </c>
      <c r="G368" s="12"/>
      <c r="H368" s="12"/>
      <c r="I368" s="12"/>
      <c r="J368" s="160">
        <f>BK368</f>
        <v>78750</v>
      </c>
      <c r="K368" s="12"/>
      <c r="L368" s="149"/>
      <c r="M368" s="153"/>
      <c r="N368" s="154"/>
      <c r="O368" s="154"/>
      <c r="P368" s="155">
        <f>SUM(P369:P370)</f>
        <v>3.5700000000000003</v>
      </c>
      <c r="Q368" s="154"/>
      <c r="R368" s="155">
        <f>SUM(R369:R370)</f>
        <v>0.0084000000000000012</v>
      </c>
      <c r="S368" s="154"/>
      <c r="T368" s="156">
        <f>SUM(T369:T370)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150" t="s">
        <v>75</v>
      </c>
      <c r="AT368" s="157" t="s">
        <v>69</v>
      </c>
      <c r="AU368" s="157" t="s">
        <v>75</v>
      </c>
      <c r="AY368" s="150" t="s">
        <v>115</v>
      </c>
      <c r="BK368" s="158">
        <f>SUM(BK369:BK370)</f>
        <v>78750</v>
      </c>
    </row>
    <row r="369" s="2" customFormat="1" ht="16.5" customHeight="1">
      <c r="A369" s="31"/>
      <c r="B369" s="161"/>
      <c r="C369" s="162" t="s">
        <v>503</v>
      </c>
      <c r="D369" s="162" t="s">
        <v>117</v>
      </c>
      <c r="E369" s="163" t="s">
        <v>504</v>
      </c>
      <c r="F369" s="164" t="s">
        <v>505</v>
      </c>
      <c r="G369" s="165" t="s">
        <v>270</v>
      </c>
      <c r="H369" s="166">
        <v>105</v>
      </c>
      <c r="I369" s="167">
        <v>750</v>
      </c>
      <c r="J369" s="167">
        <f>ROUND(I369*H369,2)</f>
        <v>78750</v>
      </c>
      <c r="K369" s="164" t="s">
        <v>1</v>
      </c>
      <c r="L369" s="32"/>
      <c r="M369" s="168" t="s">
        <v>1</v>
      </c>
      <c r="N369" s="169" t="s">
        <v>35</v>
      </c>
      <c r="O369" s="170">
        <v>0.034000000000000002</v>
      </c>
      <c r="P369" s="170">
        <f>O369*H369</f>
        <v>3.5700000000000003</v>
      </c>
      <c r="Q369" s="170">
        <v>8.0000000000000007E-05</v>
      </c>
      <c r="R369" s="170">
        <f>Q369*H369</f>
        <v>0.0084000000000000012</v>
      </c>
      <c r="S369" s="170">
        <v>0</v>
      </c>
      <c r="T369" s="171">
        <f>S369*H369</f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72" t="s">
        <v>204</v>
      </c>
      <c r="AT369" s="172" t="s">
        <v>117</v>
      </c>
      <c r="AU369" s="172" t="s">
        <v>79</v>
      </c>
      <c r="AY369" s="18" t="s">
        <v>115</v>
      </c>
      <c r="BE369" s="173">
        <f>IF(N369="základní",J369,0)</f>
        <v>78750</v>
      </c>
      <c r="BF369" s="173">
        <f>IF(N369="snížená",J369,0)</f>
        <v>0</v>
      </c>
      <c r="BG369" s="173">
        <f>IF(N369="zákl. přenesená",J369,0)</f>
        <v>0</v>
      </c>
      <c r="BH369" s="173">
        <f>IF(N369="sníž. přenesená",J369,0)</f>
        <v>0</v>
      </c>
      <c r="BI369" s="173">
        <f>IF(N369="nulová",J369,0)</f>
        <v>0</v>
      </c>
      <c r="BJ369" s="18" t="s">
        <v>75</v>
      </c>
      <c r="BK369" s="173">
        <f>ROUND(I369*H369,2)</f>
        <v>78750</v>
      </c>
      <c r="BL369" s="18" t="s">
        <v>204</v>
      </c>
      <c r="BM369" s="172" t="s">
        <v>506</v>
      </c>
    </row>
    <row r="370" s="2" customFormat="1">
      <c r="A370" s="31"/>
      <c r="B370" s="32"/>
      <c r="C370" s="31"/>
      <c r="D370" s="174" t="s">
        <v>123</v>
      </c>
      <c r="E370" s="31"/>
      <c r="F370" s="175" t="s">
        <v>507</v>
      </c>
      <c r="G370" s="31"/>
      <c r="H370" s="31"/>
      <c r="I370" s="31"/>
      <c r="J370" s="31"/>
      <c r="K370" s="31"/>
      <c r="L370" s="32"/>
      <c r="M370" s="176"/>
      <c r="N370" s="177"/>
      <c r="O370" s="69"/>
      <c r="P370" s="69"/>
      <c r="Q370" s="69"/>
      <c r="R370" s="69"/>
      <c r="S370" s="69"/>
      <c r="T370" s="70"/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T370" s="18" t="s">
        <v>123</v>
      </c>
      <c r="AU370" s="18" t="s">
        <v>79</v>
      </c>
    </row>
    <row r="371" s="12" customFormat="1" ht="22.8" customHeight="1">
      <c r="A371" s="12"/>
      <c r="B371" s="149"/>
      <c r="C371" s="12"/>
      <c r="D371" s="150" t="s">
        <v>69</v>
      </c>
      <c r="E371" s="159" t="s">
        <v>508</v>
      </c>
      <c r="F371" s="159" t="s">
        <v>509</v>
      </c>
      <c r="G371" s="12"/>
      <c r="H371" s="12"/>
      <c r="I371" s="12"/>
      <c r="J371" s="160">
        <f>BK371</f>
        <v>1659318.2</v>
      </c>
      <c r="K371" s="12"/>
      <c r="L371" s="149"/>
      <c r="M371" s="153"/>
      <c r="N371" s="154"/>
      <c r="O371" s="154"/>
      <c r="P371" s="155">
        <f>SUM(P372:P390)</f>
        <v>0</v>
      </c>
      <c r="Q371" s="154"/>
      <c r="R371" s="155">
        <f>SUM(R372:R390)</f>
        <v>0.99750000000000005</v>
      </c>
      <c r="S371" s="154"/>
      <c r="T371" s="156">
        <f>SUM(T372:T390)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50" t="s">
        <v>79</v>
      </c>
      <c r="AT371" s="157" t="s">
        <v>69</v>
      </c>
      <c r="AU371" s="157" t="s">
        <v>75</v>
      </c>
      <c r="AY371" s="150" t="s">
        <v>115</v>
      </c>
      <c r="BK371" s="158">
        <f>SUM(BK372:BK390)</f>
        <v>1659318.2</v>
      </c>
    </row>
    <row r="372" s="2" customFormat="1" ht="33" customHeight="1">
      <c r="A372" s="31"/>
      <c r="B372" s="161"/>
      <c r="C372" s="162" t="s">
        <v>510</v>
      </c>
      <c r="D372" s="162" t="s">
        <v>117</v>
      </c>
      <c r="E372" s="163" t="s">
        <v>511</v>
      </c>
      <c r="F372" s="164" t="s">
        <v>512</v>
      </c>
      <c r="G372" s="165" t="s">
        <v>120</v>
      </c>
      <c r="H372" s="166">
        <v>650</v>
      </c>
      <c r="I372" s="167">
        <v>1300</v>
      </c>
      <c r="J372" s="167">
        <f>ROUND(I372*H372,2)</f>
        <v>845000</v>
      </c>
      <c r="K372" s="164" t="s">
        <v>1</v>
      </c>
      <c r="L372" s="32"/>
      <c r="M372" s="168" t="s">
        <v>1</v>
      </c>
      <c r="N372" s="169" t="s">
        <v>35</v>
      </c>
      <c r="O372" s="170">
        <v>0</v>
      </c>
      <c r="P372" s="170">
        <f>O372*H372</f>
        <v>0</v>
      </c>
      <c r="Q372" s="170">
        <v>0</v>
      </c>
      <c r="R372" s="170">
        <f>Q372*H372</f>
        <v>0</v>
      </c>
      <c r="S372" s="170">
        <v>0</v>
      </c>
      <c r="T372" s="171">
        <f>S372*H372</f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72" t="s">
        <v>121</v>
      </c>
      <c r="AT372" s="172" t="s">
        <v>117</v>
      </c>
      <c r="AU372" s="172" t="s">
        <v>79</v>
      </c>
      <c r="AY372" s="18" t="s">
        <v>115</v>
      </c>
      <c r="BE372" s="173">
        <f>IF(N372="základní",J372,0)</f>
        <v>845000</v>
      </c>
      <c r="BF372" s="173">
        <f>IF(N372="snížená",J372,0)</f>
        <v>0</v>
      </c>
      <c r="BG372" s="173">
        <f>IF(N372="zákl. přenesená",J372,0)</f>
        <v>0</v>
      </c>
      <c r="BH372" s="173">
        <f>IF(N372="sníž. přenesená",J372,0)</f>
        <v>0</v>
      </c>
      <c r="BI372" s="173">
        <f>IF(N372="nulová",J372,0)</f>
        <v>0</v>
      </c>
      <c r="BJ372" s="18" t="s">
        <v>75</v>
      </c>
      <c r="BK372" s="173">
        <f>ROUND(I372*H372,2)</f>
        <v>845000</v>
      </c>
      <c r="BL372" s="18" t="s">
        <v>121</v>
      </c>
      <c r="BM372" s="172" t="s">
        <v>513</v>
      </c>
    </row>
    <row r="373" s="2" customFormat="1">
      <c r="A373" s="31"/>
      <c r="B373" s="32"/>
      <c r="C373" s="31"/>
      <c r="D373" s="174" t="s">
        <v>123</v>
      </c>
      <c r="E373" s="31"/>
      <c r="F373" s="175" t="s">
        <v>512</v>
      </c>
      <c r="G373" s="31"/>
      <c r="H373" s="31"/>
      <c r="I373" s="31"/>
      <c r="J373" s="31"/>
      <c r="K373" s="31"/>
      <c r="L373" s="32"/>
      <c r="M373" s="176"/>
      <c r="N373" s="177"/>
      <c r="O373" s="69"/>
      <c r="P373" s="69"/>
      <c r="Q373" s="69"/>
      <c r="R373" s="69"/>
      <c r="S373" s="69"/>
      <c r="T373" s="70"/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T373" s="18" t="s">
        <v>123</v>
      </c>
      <c r="AU373" s="18" t="s">
        <v>79</v>
      </c>
    </row>
    <row r="374" s="2" customFormat="1">
      <c r="A374" s="31"/>
      <c r="B374" s="32"/>
      <c r="C374" s="31"/>
      <c r="D374" s="174" t="s">
        <v>125</v>
      </c>
      <c r="E374" s="31"/>
      <c r="F374" s="178" t="s">
        <v>514</v>
      </c>
      <c r="G374" s="31"/>
      <c r="H374" s="31"/>
      <c r="I374" s="31"/>
      <c r="J374" s="31"/>
      <c r="K374" s="31"/>
      <c r="L374" s="32"/>
      <c r="M374" s="176"/>
      <c r="N374" s="177"/>
      <c r="O374" s="69"/>
      <c r="P374" s="69"/>
      <c r="Q374" s="69"/>
      <c r="R374" s="69"/>
      <c r="S374" s="69"/>
      <c r="T374" s="70"/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T374" s="18" t="s">
        <v>125</v>
      </c>
      <c r="AU374" s="18" t="s">
        <v>79</v>
      </c>
    </row>
    <row r="375" s="2" customFormat="1" ht="55.5" customHeight="1">
      <c r="A375" s="31"/>
      <c r="B375" s="161"/>
      <c r="C375" s="162" t="s">
        <v>515</v>
      </c>
      <c r="D375" s="162" t="s">
        <v>117</v>
      </c>
      <c r="E375" s="163" t="s">
        <v>516</v>
      </c>
      <c r="F375" s="164" t="s">
        <v>517</v>
      </c>
      <c r="G375" s="165" t="s">
        <v>120</v>
      </c>
      <c r="H375" s="166">
        <v>124.28100000000001</v>
      </c>
      <c r="I375" s="167">
        <v>2200</v>
      </c>
      <c r="J375" s="167">
        <f>ROUND(I375*H375,2)</f>
        <v>273418.20000000001</v>
      </c>
      <c r="K375" s="164" t="s">
        <v>1</v>
      </c>
      <c r="L375" s="32"/>
      <c r="M375" s="168" t="s">
        <v>1</v>
      </c>
      <c r="N375" s="169" t="s">
        <v>35</v>
      </c>
      <c r="O375" s="170">
        <v>0</v>
      </c>
      <c r="P375" s="170">
        <f>O375*H375</f>
        <v>0</v>
      </c>
      <c r="Q375" s="170">
        <v>0</v>
      </c>
      <c r="R375" s="170">
        <f>Q375*H375</f>
        <v>0</v>
      </c>
      <c r="S375" s="170">
        <v>0</v>
      </c>
      <c r="T375" s="171">
        <f>S375*H375</f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72" t="s">
        <v>204</v>
      </c>
      <c r="AT375" s="172" t="s">
        <v>117</v>
      </c>
      <c r="AU375" s="172" t="s">
        <v>79</v>
      </c>
      <c r="AY375" s="18" t="s">
        <v>115</v>
      </c>
      <c r="BE375" s="173">
        <f>IF(N375="základní",J375,0)</f>
        <v>273418.20000000001</v>
      </c>
      <c r="BF375" s="173">
        <f>IF(N375="snížená",J375,0)</f>
        <v>0</v>
      </c>
      <c r="BG375" s="173">
        <f>IF(N375="zákl. přenesená",J375,0)</f>
        <v>0</v>
      </c>
      <c r="BH375" s="173">
        <f>IF(N375="sníž. přenesená",J375,0)</f>
        <v>0</v>
      </c>
      <c r="BI375" s="173">
        <f>IF(N375="nulová",J375,0)</f>
        <v>0</v>
      </c>
      <c r="BJ375" s="18" t="s">
        <v>75</v>
      </c>
      <c r="BK375" s="173">
        <f>ROUND(I375*H375,2)</f>
        <v>273418.20000000001</v>
      </c>
      <c r="BL375" s="18" t="s">
        <v>204</v>
      </c>
      <c r="BM375" s="172" t="s">
        <v>518</v>
      </c>
    </row>
    <row r="376" s="2" customFormat="1">
      <c r="A376" s="31"/>
      <c r="B376" s="32"/>
      <c r="C376" s="31"/>
      <c r="D376" s="174" t="s">
        <v>123</v>
      </c>
      <c r="E376" s="31"/>
      <c r="F376" s="175" t="s">
        <v>519</v>
      </c>
      <c r="G376" s="31"/>
      <c r="H376" s="31"/>
      <c r="I376" s="31"/>
      <c r="J376" s="31"/>
      <c r="K376" s="31"/>
      <c r="L376" s="32"/>
      <c r="M376" s="176"/>
      <c r="N376" s="177"/>
      <c r="O376" s="69"/>
      <c r="P376" s="69"/>
      <c r="Q376" s="69"/>
      <c r="R376" s="69"/>
      <c r="S376" s="69"/>
      <c r="T376" s="70"/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T376" s="18" t="s">
        <v>123</v>
      </c>
      <c r="AU376" s="18" t="s">
        <v>79</v>
      </c>
    </row>
    <row r="377" s="14" customFormat="1">
      <c r="A377" s="14"/>
      <c r="B377" s="195"/>
      <c r="C377" s="14"/>
      <c r="D377" s="174" t="s">
        <v>147</v>
      </c>
      <c r="E377" s="196" t="s">
        <v>1</v>
      </c>
      <c r="F377" s="197" t="s">
        <v>520</v>
      </c>
      <c r="G377" s="14"/>
      <c r="H377" s="196" t="s">
        <v>1</v>
      </c>
      <c r="I377" s="14"/>
      <c r="J377" s="14"/>
      <c r="K377" s="14"/>
      <c r="L377" s="195"/>
      <c r="M377" s="198"/>
      <c r="N377" s="199"/>
      <c r="O377" s="199"/>
      <c r="P377" s="199"/>
      <c r="Q377" s="199"/>
      <c r="R377" s="199"/>
      <c r="S377" s="199"/>
      <c r="T377" s="20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6" t="s">
        <v>147</v>
      </c>
      <c r="AU377" s="196" t="s">
        <v>79</v>
      </c>
      <c r="AV377" s="14" t="s">
        <v>75</v>
      </c>
      <c r="AW377" s="14" t="s">
        <v>27</v>
      </c>
      <c r="AX377" s="14" t="s">
        <v>70</v>
      </c>
      <c r="AY377" s="196" t="s">
        <v>115</v>
      </c>
    </row>
    <row r="378" s="13" customFormat="1">
      <c r="A378" s="13"/>
      <c r="B378" s="188"/>
      <c r="C378" s="13"/>
      <c r="D378" s="174" t="s">
        <v>147</v>
      </c>
      <c r="E378" s="194" t="s">
        <v>1</v>
      </c>
      <c r="F378" s="189" t="s">
        <v>521</v>
      </c>
      <c r="G378" s="13"/>
      <c r="H378" s="190">
        <v>124.28100000000001</v>
      </c>
      <c r="I378" s="13"/>
      <c r="J378" s="13"/>
      <c r="K378" s="13"/>
      <c r="L378" s="188"/>
      <c r="M378" s="191"/>
      <c r="N378" s="192"/>
      <c r="O378" s="192"/>
      <c r="P378" s="192"/>
      <c r="Q378" s="192"/>
      <c r="R378" s="192"/>
      <c r="S378" s="192"/>
      <c r="T378" s="19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94" t="s">
        <v>147</v>
      </c>
      <c r="AU378" s="194" t="s">
        <v>79</v>
      </c>
      <c r="AV378" s="13" t="s">
        <v>79</v>
      </c>
      <c r="AW378" s="13" t="s">
        <v>27</v>
      </c>
      <c r="AX378" s="13" t="s">
        <v>75</v>
      </c>
      <c r="AY378" s="194" t="s">
        <v>115</v>
      </c>
    </row>
    <row r="379" s="2" customFormat="1" ht="37.8" customHeight="1">
      <c r="A379" s="31"/>
      <c r="B379" s="161"/>
      <c r="C379" s="162" t="s">
        <v>522</v>
      </c>
      <c r="D379" s="162" t="s">
        <v>117</v>
      </c>
      <c r="E379" s="163" t="s">
        <v>523</v>
      </c>
      <c r="F379" s="164" t="s">
        <v>524</v>
      </c>
      <c r="G379" s="165" t="s">
        <v>120</v>
      </c>
      <c r="H379" s="166">
        <v>95</v>
      </c>
      <c r="I379" s="167">
        <v>1800</v>
      </c>
      <c r="J379" s="167">
        <f>ROUND(I379*H379,2)</f>
        <v>171000</v>
      </c>
      <c r="K379" s="164" t="s">
        <v>1</v>
      </c>
      <c r="L379" s="32"/>
      <c r="M379" s="168" t="s">
        <v>1</v>
      </c>
      <c r="N379" s="169" t="s">
        <v>35</v>
      </c>
      <c r="O379" s="170">
        <v>0</v>
      </c>
      <c r="P379" s="170">
        <f>O379*H379</f>
        <v>0</v>
      </c>
      <c r="Q379" s="170">
        <v>0.010500000000000001</v>
      </c>
      <c r="R379" s="170">
        <f>Q379*H379</f>
        <v>0.99750000000000005</v>
      </c>
      <c r="S379" s="170">
        <v>0</v>
      </c>
      <c r="T379" s="171">
        <f>S379*H379</f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72" t="s">
        <v>204</v>
      </c>
      <c r="AT379" s="172" t="s">
        <v>117</v>
      </c>
      <c r="AU379" s="172" t="s">
        <v>79</v>
      </c>
      <c r="AY379" s="18" t="s">
        <v>115</v>
      </c>
      <c r="BE379" s="173">
        <f>IF(N379="základní",J379,0)</f>
        <v>171000</v>
      </c>
      <c r="BF379" s="173">
        <f>IF(N379="snížená",J379,0)</f>
        <v>0</v>
      </c>
      <c r="BG379" s="173">
        <f>IF(N379="zákl. přenesená",J379,0)</f>
        <v>0</v>
      </c>
      <c r="BH379" s="173">
        <f>IF(N379="sníž. přenesená",J379,0)</f>
        <v>0</v>
      </c>
      <c r="BI379" s="173">
        <f>IF(N379="nulová",J379,0)</f>
        <v>0</v>
      </c>
      <c r="BJ379" s="18" t="s">
        <v>75</v>
      </c>
      <c r="BK379" s="173">
        <f>ROUND(I379*H379,2)</f>
        <v>171000</v>
      </c>
      <c r="BL379" s="18" t="s">
        <v>204</v>
      </c>
      <c r="BM379" s="172" t="s">
        <v>525</v>
      </c>
    </row>
    <row r="380" s="2" customFormat="1">
      <c r="A380" s="31"/>
      <c r="B380" s="32"/>
      <c r="C380" s="31"/>
      <c r="D380" s="174" t="s">
        <v>123</v>
      </c>
      <c r="E380" s="31"/>
      <c r="F380" s="175" t="s">
        <v>526</v>
      </c>
      <c r="G380" s="31"/>
      <c r="H380" s="31"/>
      <c r="I380" s="31"/>
      <c r="J380" s="31"/>
      <c r="K380" s="31"/>
      <c r="L380" s="32"/>
      <c r="M380" s="176"/>
      <c r="N380" s="177"/>
      <c r="O380" s="69"/>
      <c r="P380" s="69"/>
      <c r="Q380" s="69"/>
      <c r="R380" s="69"/>
      <c r="S380" s="69"/>
      <c r="T380" s="70"/>
      <c r="U380" s="31"/>
      <c r="V380" s="31"/>
      <c r="W380" s="31"/>
      <c r="X380" s="31"/>
      <c r="Y380" s="31"/>
      <c r="Z380" s="31"/>
      <c r="AA380" s="31"/>
      <c r="AB380" s="31"/>
      <c r="AC380" s="31"/>
      <c r="AD380" s="31"/>
      <c r="AE380" s="31"/>
      <c r="AT380" s="18" t="s">
        <v>123</v>
      </c>
      <c r="AU380" s="18" t="s">
        <v>79</v>
      </c>
    </row>
    <row r="381" s="2" customFormat="1">
      <c r="A381" s="31"/>
      <c r="B381" s="32"/>
      <c r="C381" s="31"/>
      <c r="D381" s="174" t="s">
        <v>125</v>
      </c>
      <c r="E381" s="31"/>
      <c r="F381" s="178" t="s">
        <v>527</v>
      </c>
      <c r="G381" s="31"/>
      <c r="H381" s="31"/>
      <c r="I381" s="31"/>
      <c r="J381" s="31"/>
      <c r="K381" s="31"/>
      <c r="L381" s="32"/>
      <c r="M381" s="176"/>
      <c r="N381" s="177"/>
      <c r="O381" s="69"/>
      <c r="P381" s="69"/>
      <c r="Q381" s="69"/>
      <c r="R381" s="69"/>
      <c r="S381" s="69"/>
      <c r="T381" s="70"/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T381" s="18" t="s">
        <v>125</v>
      </c>
      <c r="AU381" s="18" t="s">
        <v>79</v>
      </c>
    </row>
    <row r="382" s="14" customFormat="1">
      <c r="A382" s="14"/>
      <c r="B382" s="195"/>
      <c r="C382" s="14"/>
      <c r="D382" s="174" t="s">
        <v>147</v>
      </c>
      <c r="E382" s="196" t="s">
        <v>1</v>
      </c>
      <c r="F382" s="197" t="s">
        <v>528</v>
      </c>
      <c r="G382" s="14"/>
      <c r="H382" s="196" t="s">
        <v>1</v>
      </c>
      <c r="I382" s="14"/>
      <c r="J382" s="14"/>
      <c r="K382" s="14"/>
      <c r="L382" s="195"/>
      <c r="M382" s="198"/>
      <c r="N382" s="199"/>
      <c r="O382" s="199"/>
      <c r="P382" s="199"/>
      <c r="Q382" s="199"/>
      <c r="R382" s="199"/>
      <c r="S382" s="199"/>
      <c r="T382" s="20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6" t="s">
        <v>147</v>
      </c>
      <c r="AU382" s="196" t="s">
        <v>79</v>
      </c>
      <c r="AV382" s="14" t="s">
        <v>75</v>
      </c>
      <c r="AW382" s="14" t="s">
        <v>27</v>
      </c>
      <c r="AX382" s="14" t="s">
        <v>70</v>
      </c>
      <c r="AY382" s="196" t="s">
        <v>115</v>
      </c>
    </row>
    <row r="383" s="13" customFormat="1">
      <c r="A383" s="13"/>
      <c r="B383" s="188"/>
      <c r="C383" s="13"/>
      <c r="D383" s="174" t="s">
        <v>147</v>
      </c>
      <c r="E383" s="194" t="s">
        <v>1</v>
      </c>
      <c r="F383" s="189" t="s">
        <v>529</v>
      </c>
      <c r="G383" s="13"/>
      <c r="H383" s="190">
        <v>95</v>
      </c>
      <c r="I383" s="13"/>
      <c r="J383" s="13"/>
      <c r="K383" s="13"/>
      <c r="L383" s="188"/>
      <c r="M383" s="191"/>
      <c r="N383" s="192"/>
      <c r="O383" s="192"/>
      <c r="P383" s="192"/>
      <c r="Q383" s="192"/>
      <c r="R383" s="192"/>
      <c r="S383" s="192"/>
      <c r="T383" s="19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4" t="s">
        <v>147</v>
      </c>
      <c r="AU383" s="194" t="s">
        <v>79</v>
      </c>
      <c r="AV383" s="13" t="s">
        <v>79</v>
      </c>
      <c r="AW383" s="13" t="s">
        <v>27</v>
      </c>
      <c r="AX383" s="13" t="s">
        <v>70</v>
      </c>
      <c r="AY383" s="194" t="s">
        <v>115</v>
      </c>
    </row>
    <row r="384" s="15" customFormat="1">
      <c r="A384" s="15"/>
      <c r="B384" s="201"/>
      <c r="C384" s="15"/>
      <c r="D384" s="174" t="s">
        <v>147</v>
      </c>
      <c r="E384" s="202" t="s">
        <v>1</v>
      </c>
      <c r="F384" s="203" t="s">
        <v>241</v>
      </c>
      <c r="G384" s="15"/>
      <c r="H384" s="204">
        <v>95</v>
      </c>
      <c r="I384" s="15"/>
      <c r="J384" s="15"/>
      <c r="K384" s="15"/>
      <c r="L384" s="201"/>
      <c r="M384" s="205"/>
      <c r="N384" s="206"/>
      <c r="O384" s="206"/>
      <c r="P384" s="206"/>
      <c r="Q384" s="206"/>
      <c r="R384" s="206"/>
      <c r="S384" s="206"/>
      <c r="T384" s="207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2" t="s">
        <v>147</v>
      </c>
      <c r="AU384" s="202" t="s">
        <v>79</v>
      </c>
      <c r="AV384" s="15" t="s">
        <v>121</v>
      </c>
      <c r="AW384" s="15" t="s">
        <v>27</v>
      </c>
      <c r="AX384" s="15" t="s">
        <v>75</v>
      </c>
      <c r="AY384" s="202" t="s">
        <v>115</v>
      </c>
    </row>
    <row r="385" s="2" customFormat="1" ht="33" customHeight="1">
      <c r="A385" s="31"/>
      <c r="B385" s="161"/>
      <c r="C385" s="162" t="s">
        <v>530</v>
      </c>
      <c r="D385" s="162" t="s">
        <v>117</v>
      </c>
      <c r="E385" s="163" t="s">
        <v>531</v>
      </c>
      <c r="F385" s="164" t="s">
        <v>532</v>
      </c>
      <c r="G385" s="165" t="s">
        <v>270</v>
      </c>
      <c r="H385" s="166">
        <v>150</v>
      </c>
      <c r="I385" s="167">
        <v>450</v>
      </c>
      <c r="J385" s="167">
        <f>ROUND(I385*H385,2)</f>
        <v>67500</v>
      </c>
      <c r="K385" s="164" t="s">
        <v>1</v>
      </c>
      <c r="L385" s="32"/>
      <c r="M385" s="168" t="s">
        <v>1</v>
      </c>
      <c r="N385" s="169" t="s">
        <v>35</v>
      </c>
      <c r="O385" s="170">
        <v>0</v>
      </c>
      <c r="P385" s="170">
        <f>O385*H385</f>
        <v>0</v>
      </c>
      <c r="Q385" s="170">
        <v>0</v>
      </c>
      <c r="R385" s="170">
        <f>Q385*H385</f>
        <v>0</v>
      </c>
      <c r="S385" s="170">
        <v>0</v>
      </c>
      <c r="T385" s="171">
        <f>S385*H385</f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72" t="s">
        <v>121</v>
      </c>
      <c r="AT385" s="172" t="s">
        <v>117</v>
      </c>
      <c r="AU385" s="172" t="s">
        <v>79</v>
      </c>
      <c r="AY385" s="18" t="s">
        <v>115</v>
      </c>
      <c r="BE385" s="173">
        <f>IF(N385="základní",J385,0)</f>
        <v>67500</v>
      </c>
      <c r="BF385" s="173">
        <f>IF(N385="snížená",J385,0)</f>
        <v>0</v>
      </c>
      <c r="BG385" s="173">
        <f>IF(N385="zákl. přenesená",J385,0)</f>
        <v>0</v>
      </c>
      <c r="BH385" s="173">
        <f>IF(N385="sníž. přenesená",J385,0)</f>
        <v>0</v>
      </c>
      <c r="BI385" s="173">
        <f>IF(N385="nulová",J385,0)</f>
        <v>0</v>
      </c>
      <c r="BJ385" s="18" t="s">
        <v>75</v>
      </c>
      <c r="BK385" s="173">
        <f>ROUND(I385*H385,2)</f>
        <v>67500</v>
      </c>
      <c r="BL385" s="18" t="s">
        <v>121</v>
      </c>
      <c r="BM385" s="172" t="s">
        <v>533</v>
      </c>
    </row>
    <row r="386" s="2" customFormat="1">
      <c r="A386" s="31"/>
      <c r="B386" s="32"/>
      <c r="C386" s="31"/>
      <c r="D386" s="174" t="s">
        <v>123</v>
      </c>
      <c r="E386" s="31"/>
      <c r="F386" s="175" t="s">
        <v>532</v>
      </c>
      <c r="G386" s="31"/>
      <c r="H386" s="31"/>
      <c r="I386" s="31"/>
      <c r="J386" s="31"/>
      <c r="K386" s="31"/>
      <c r="L386" s="32"/>
      <c r="M386" s="176"/>
      <c r="N386" s="177"/>
      <c r="O386" s="69"/>
      <c r="P386" s="69"/>
      <c r="Q386" s="69"/>
      <c r="R386" s="69"/>
      <c r="S386" s="69"/>
      <c r="T386" s="70"/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T386" s="18" t="s">
        <v>123</v>
      </c>
      <c r="AU386" s="18" t="s">
        <v>79</v>
      </c>
    </row>
    <row r="387" s="2" customFormat="1">
      <c r="A387" s="31"/>
      <c r="B387" s="32"/>
      <c r="C387" s="31"/>
      <c r="D387" s="174" t="s">
        <v>125</v>
      </c>
      <c r="E387" s="31"/>
      <c r="F387" s="178" t="s">
        <v>534</v>
      </c>
      <c r="G387" s="31"/>
      <c r="H387" s="31"/>
      <c r="I387" s="31"/>
      <c r="J387" s="31"/>
      <c r="K387" s="31"/>
      <c r="L387" s="32"/>
      <c r="M387" s="176"/>
      <c r="N387" s="177"/>
      <c r="O387" s="69"/>
      <c r="P387" s="69"/>
      <c r="Q387" s="69"/>
      <c r="R387" s="69"/>
      <c r="S387" s="69"/>
      <c r="T387" s="70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T387" s="18" t="s">
        <v>125</v>
      </c>
      <c r="AU387" s="18" t="s">
        <v>79</v>
      </c>
    </row>
    <row r="388" s="2" customFormat="1" ht="37.8" customHeight="1">
      <c r="A388" s="31"/>
      <c r="B388" s="161"/>
      <c r="C388" s="162" t="s">
        <v>535</v>
      </c>
      <c r="D388" s="162" t="s">
        <v>117</v>
      </c>
      <c r="E388" s="163" t="s">
        <v>536</v>
      </c>
      <c r="F388" s="164" t="s">
        <v>537</v>
      </c>
      <c r="G388" s="165" t="s">
        <v>120</v>
      </c>
      <c r="H388" s="166">
        <v>126</v>
      </c>
      <c r="I388" s="167">
        <v>2400</v>
      </c>
      <c r="J388" s="167">
        <f>ROUND(I388*H388,2)</f>
        <v>302400</v>
      </c>
      <c r="K388" s="164" t="s">
        <v>1</v>
      </c>
      <c r="L388" s="32"/>
      <c r="M388" s="168" t="s">
        <v>1</v>
      </c>
      <c r="N388" s="169" t="s">
        <v>35</v>
      </c>
      <c r="O388" s="170">
        <v>0</v>
      </c>
      <c r="P388" s="170">
        <f>O388*H388</f>
        <v>0</v>
      </c>
      <c r="Q388" s="170">
        <v>0</v>
      </c>
      <c r="R388" s="170">
        <f>Q388*H388</f>
        <v>0</v>
      </c>
      <c r="S388" s="170">
        <v>0</v>
      </c>
      <c r="T388" s="171">
        <f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72" t="s">
        <v>121</v>
      </c>
      <c r="AT388" s="172" t="s">
        <v>117</v>
      </c>
      <c r="AU388" s="172" t="s">
        <v>79</v>
      </c>
      <c r="AY388" s="18" t="s">
        <v>115</v>
      </c>
      <c r="BE388" s="173">
        <f>IF(N388="základní",J388,0)</f>
        <v>302400</v>
      </c>
      <c r="BF388" s="173">
        <f>IF(N388="snížená",J388,0)</f>
        <v>0</v>
      </c>
      <c r="BG388" s="173">
        <f>IF(N388="zákl. přenesená",J388,0)</f>
        <v>0</v>
      </c>
      <c r="BH388" s="173">
        <f>IF(N388="sníž. přenesená",J388,0)</f>
        <v>0</v>
      </c>
      <c r="BI388" s="173">
        <f>IF(N388="nulová",J388,0)</f>
        <v>0</v>
      </c>
      <c r="BJ388" s="18" t="s">
        <v>75</v>
      </c>
      <c r="BK388" s="173">
        <f>ROUND(I388*H388,2)</f>
        <v>302400</v>
      </c>
      <c r="BL388" s="18" t="s">
        <v>121</v>
      </c>
      <c r="BM388" s="172" t="s">
        <v>538</v>
      </c>
    </row>
    <row r="389" s="2" customFormat="1">
      <c r="A389" s="31"/>
      <c r="B389" s="32"/>
      <c r="C389" s="31"/>
      <c r="D389" s="174" t="s">
        <v>123</v>
      </c>
      <c r="E389" s="31"/>
      <c r="F389" s="175" t="s">
        <v>539</v>
      </c>
      <c r="G389" s="31"/>
      <c r="H389" s="31"/>
      <c r="I389" s="31"/>
      <c r="J389" s="31"/>
      <c r="K389" s="31"/>
      <c r="L389" s="32"/>
      <c r="M389" s="176"/>
      <c r="N389" s="177"/>
      <c r="O389" s="69"/>
      <c r="P389" s="69"/>
      <c r="Q389" s="69"/>
      <c r="R389" s="69"/>
      <c r="S389" s="69"/>
      <c r="T389" s="70"/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T389" s="18" t="s">
        <v>123</v>
      </c>
      <c r="AU389" s="18" t="s">
        <v>79</v>
      </c>
    </row>
    <row r="390" s="2" customFormat="1">
      <c r="A390" s="31"/>
      <c r="B390" s="32"/>
      <c r="C390" s="31"/>
      <c r="D390" s="174" t="s">
        <v>125</v>
      </c>
      <c r="E390" s="31"/>
      <c r="F390" s="178" t="s">
        <v>514</v>
      </c>
      <c r="G390" s="31"/>
      <c r="H390" s="31"/>
      <c r="I390" s="31"/>
      <c r="J390" s="31"/>
      <c r="K390" s="31"/>
      <c r="L390" s="32"/>
      <c r="M390" s="176"/>
      <c r="N390" s="177"/>
      <c r="O390" s="69"/>
      <c r="P390" s="69"/>
      <c r="Q390" s="69"/>
      <c r="R390" s="69"/>
      <c r="S390" s="69"/>
      <c r="T390" s="70"/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T390" s="18" t="s">
        <v>125</v>
      </c>
      <c r="AU390" s="18" t="s">
        <v>79</v>
      </c>
    </row>
    <row r="391" s="12" customFormat="1" ht="22.8" customHeight="1">
      <c r="A391" s="12"/>
      <c r="B391" s="149"/>
      <c r="C391" s="12"/>
      <c r="D391" s="150" t="s">
        <v>69</v>
      </c>
      <c r="E391" s="159" t="s">
        <v>540</v>
      </c>
      <c r="F391" s="159" t="s">
        <v>541</v>
      </c>
      <c r="G391" s="12"/>
      <c r="H391" s="12"/>
      <c r="I391" s="12"/>
      <c r="J391" s="160">
        <f>BK391</f>
        <v>35252</v>
      </c>
      <c r="K391" s="12"/>
      <c r="L391" s="149"/>
      <c r="M391" s="153"/>
      <c r="N391" s="154"/>
      <c r="O391" s="154"/>
      <c r="P391" s="155">
        <f>SUM(P392:P398)</f>
        <v>11.700000000000001</v>
      </c>
      <c r="Q391" s="154"/>
      <c r="R391" s="155">
        <f>SUM(R392:R398)</f>
        <v>0.050183000000000005</v>
      </c>
      <c r="S391" s="154"/>
      <c r="T391" s="156">
        <f>SUM(T392:T398)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50" t="s">
        <v>79</v>
      </c>
      <c r="AT391" s="157" t="s">
        <v>69</v>
      </c>
      <c r="AU391" s="157" t="s">
        <v>75</v>
      </c>
      <c r="AY391" s="150" t="s">
        <v>115</v>
      </c>
      <c r="BK391" s="158">
        <f>SUM(BK392:BK398)</f>
        <v>35252</v>
      </c>
    </row>
    <row r="392" s="2" customFormat="1" ht="24.15" customHeight="1">
      <c r="A392" s="31"/>
      <c r="B392" s="161"/>
      <c r="C392" s="162" t="s">
        <v>542</v>
      </c>
      <c r="D392" s="162" t="s">
        <v>117</v>
      </c>
      <c r="E392" s="163" t="s">
        <v>543</v>
      </c>
      <c r="F392" s="164" t="s">
        <v>544</v>
      </c>
      <c r="G392" s="165" t="s">
        <v>152</v>
      </c>
      <c r="H392" s="166">
        <v>7.5</v>
      </c>
      <c r="I392" s="167">
        <v>3500</v>
      </c>
      <c r="J392" s="167">
        <f>ROUND(I392*H392,2)</f>
        <v>26250</v>
      </c>
      <c r="K392" s="164" t="s">
        <v>1</v>
      </c>
      <c r="L392" s="32"/>
      <c r="M392" s="168" t="s">
        <v>1</v>
      </c>
      <c r="N392" s="169" t="s">
        <v>35</v>
      </c>
      <c r="O392" s="170">
        <v>1.5600000000000001</v>
      </c>
      <c r="P392" s="170">
        <f>O392*H392</f>
        <v>11.700000000000001</v>
      </c>
      <c r="Q392" s="170">
        <v>0.00189</v>
      </c>
      <c r="R392" s="170">
        <f>Q392*H392</f>
        <v>0.014175</v>
      </c>
      <c r="S392" s="170">
        <v>0</v>
      </c>
      <c r="T392" s="171">
        <f>S392*H392</f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72" t="s">
        <v>204</v>
      </c>
      <c r="AT392" s="172" t="s">
        <v>117</v>
      </c>
      <c r="AU392" s="172" t="s">
        <v>79</v>
      </c>
      <c r="AY392" s="18" t="s">
        <v>115</v>
      </c>
      <c r="BE392" s="173">
        <f>IF(N392="základní",J392,0)</f>
        <v>26250</v>
      </c>
      <c r="BF392" s="173">
        <f>IF(N392="snížená",J392,0)</f>
        <v>0</v>
      </c>
      <c r="BG392" s="173">
        <f>IF(N392="zákl. přenesená",J392,0)</f>
        <v>0</v>
      </c>
      <c r="BH392" s="173">
        <f>IF(N392="sníž. přenesená",J392,0)</f>
        <v>0</v>
      </c>
      <c r="BI392" s="173">
        <f>IF(N392="nulová",J392,0)</f>
        <v>0</v>
      </c>
      <c r="BJ392" s="18" t="s">
        <v>75</v>
      </c>
      <c r="BK392" s="173">
        <f>ROUND(I392*H392,2)</f>
        <v>26250</v>
      </c>
      <c r="BL392" s="18" t="s">
        <v>204</v>
      </c>
      <c r="BM392" s="172" t="s">
        <v>545</v>
      </c>
    </row>
    <row r="393" s="2" customFormat="1">
      <c r="A393" s="31"/>
      <c r="B393" s="32"/>
      <c r="C393" s="31"/>
      <c r="D393" s="174" t="s">
        <v>123</v>
      </c>
      <c r="E393" s="31"/>
      <c r="F393" s="175" t="s">
        <v>546</v>
      </c>
      <c r="G393" s="31"/>
      <c r="H393" s="31"/>
      <c r="I393" s="31"/>
      <c r="J393" s="31"/>
      <c r="K393" s="31"/>
      <c r="L393" s="32"/>
      <c r="M393" s="176"/>
      <c r="N393" s="177"/>
      <c r="O393" s="69"/>
      <c r="P393" s="69"/>
      <c r="Q393" s="69"/>
      <c r="R393" s="69"/>
      <c r="S393" s="69"/>
      <c r="T393" s="70"/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T393" s="18" t="s">
        <v>123</v>
      </c>
      <c r="AU393" s="18" t="s">
        <v>79</v>
      </c>
    </row>
    <row r="394" s="2" customFormat="1">
      <c r="A394" s="31"/>
      <c r="B394" s="32"/>
      <c r="C394" s="31"/>
      <c r="D394" s="174" t="s">
        <v>125</v>
      </c>
      <c r="E394" s="31"/>
      <c r="F394" s="178" t="s">
        <v>547</v>
      </c>
      <c r="G394" s="31"/>
      <c r="H394" s="31"/>
      <c r="I394" s="31"/>
      <c r="J394" s="31"/>
      <c r="K394" s="31"/>
      <c r="L394" s="32"/>
      <c r="M394" s="176"/>
      <c r="N394" s="177"/>
      <c r="O394" s="69"/>
      <c r="P394" s="69"/>
      <c r="Q394" s="69"/>
      <c r="R394" s="69"/>
      <c r="S394" s="69"/>
      <c r="T394" s="70"/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T394" s="18" t="s">
        <v>125</v>
      </c>
      <c r="AU394" s="18" t="s">
        <v>79</v>
      </c>
    </row>
    <row r="395" s="2" customFormat="1" ht="16.5" customHeight="1">
      <c r="A395" s="31"/>
      <c r="B395" s="161"/>
      <c r="C395" s="179" t="s">
        <v>548</v>
      </c>
      <c r="D395" s="179" t="s">
        <v>133</v>
      </c>
      <c r="E395" s="180" t="s">
        <v>549</v>
      </c>
      <c r="F395" s="181" t="s">
        <v>550</v>
      </c>
      <c r="G395" s="182" t="s">
        <v>120</v>
      </c>
      <c r="H395" s="183">
        <v>4.5010000000000003</v>
      </c>
      <c r="I395" s="184">
        <v>2000</v>
      </c>
      <c r="J395" s="184">
        <f>ROUND(I395*H395,2)</f>
        <v>9002</v>
      </c>
      <c r="K395" s="181" t="s">
        <v>1</v>
      </c>
      <c r="L395" s="185"/>
      <c r="M395" s="186" t="s">
        <v>1</v>
      </c>
      <c r="N395" s="187" t="s">
        <v>35</v>
      </c>
      <c r="O395" s="170">
        <v>0</v>
      </c>
      <c r="P395" s="170">
        <f>O395*H395</f>
        <v>0</v>
      </c>
      <c r="Q395" s="170">
        <v>0.0080000000000000002</v>
      </c>
      <c r="R395" s="170">
        <f>Q395*H395</f>
        <v>0.036008000000000005</v>
      </c>
      <c r="S395" s="170">
        <v>0</v>
      </c>
      <c r="T395" s="171">
        <f>S395*H395</f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72" t="s">
        <v>301</v>
      </c>
      <c r="AT395" s="172" t="s">
        <v>133</v>
      </c>
      <c r="AU395" s="172" t="s">
        <v>79</v>
      </c>
      <c r="AY395" s="18" t="s">
        <v>115</v>
      </c>
      <c r="BE395" s="173">
        <f>IF(N395="základní",J395,0)</f>
        <v>9002</v>
      </c>
      <c r="BF395" s="173">
        <f>IF(N395="snížená",J395,0)</f>
        <v>0</v>
      </c>
      <c r="BG395" s="173">
        <f>IF(N395="zákl. přenesená",J395,0)</f>
        <v>0</v>
      </c>
      <c r="BH395" s="173">
        <f>IF(N395="sníž. přenesená",J395,0)</f>
        <v>0</v>
      </c>
      <c r="BI395" s="173">
        <f>IF(N395="nulová",J395,0)</f>
        <v>0</v>
      </c>
      <c r="BJ395" s="18" t="s">
        <v>75</v>
      </c>
      <c r="BK395" s="173">
        <f>ROUND(I395*H395,2)</f>
        <v>9002</v>
      </c>
      <c r="BL395" s="18" t="s">
        <v>204</v>
      </c>
      <c r="BM395" s="172" t="s">
        <v>551</v>
      </c>
    </row>
    <row r="396" s="2" customFormat="1">
      <c r="A396" s="31"/>
      <c r="B396" s="32"/>
      <c r="C396" s="31"/>
      <c r="D396" s="174" t="s">
        <v>123</v>
      </c>
      <c r="E396" s="31"/>
      <c r="F396" s="175" t="s">
        <v>550</v>
      </c>
      <c r="G396" s="31"/>
      <c r="H396" s="31"/>
      <c r="I396" s="31"/>
      <c r="J396" s="31"/>
      <c r="K396" s="31"/>
      <c r="L396" s="32"/>
      <c r="M396" s="176"/>
      <c r="N396" s="177"/>
      <c r="O396" s="69"/>
      <c r="P396" s="69"/>
      <c r="Q396" s="69"/>
      <c r="R396" s="69"/>
      <c r="S396" s="69"/>
      <c r="T396" s="70"/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T396" s="18" t="s">
        <v>123</v>
      </c>
      <c r="AU396" s="18" t="s">
        <v>79</v>
      </c>
    </row>
    <row r="397" s="2" customFormat="1">
      <c r="A397" s="31"/>
      <c r="B397" s="32"/>
      <c r="C397" s="31"/>
      <c r="D397" s="174" t="s">
        <v>125</v>
      </c>
      <c r="E397" s="31"/>
      <c r="F397" s="178" t="s">
        <v>552</v>
      </c>
      <c r="G397" s="31"/>
      <c r="H397" s="31"/>
      <c r="I397" s="31"/>
      <c r="J397" s="31"/>
      <c r="K397" s="31"/>
      <c r="L397" s="32"/>
      <c r="M397" s="176"/>
      <c r="N397" s="177"/>
      <c r="O397" s="69"/>
      <c r="P397" s="69"/>
      <c r="Q397" s="69"/>
      <c r="R397" s="69"/>
      <c r="S397" s="69"/>
      <c r="T397" s="70"/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T397" s="18" t="s">
        <v>125</v>
      </c>
      <c r="AU397" s="18" t="s">
        <v>79</v>
      </c>
    </row>
    <row r="398" s="13" customFormat="1">
      <c r="A398" s="13"/>
      <c r="B398" s="188"/>
      <c r="C398" s="13"/>
      <c r="D398" s="174" t="s">
        <v>147</v>
      </c>
      <c r="E398" s="13"/>
      <c r="F398" s="189" t="s">
        <v>553</v>
      </c>
      <c r="G398" s="13"/>
      <c r="H398" s="190">
        <v>4.5010000000000003</v>
      </c>
      <c r="I398" s="13"/>
      <c r="J398" s="13"/>
      <c r="K398" s="13"/>
      <c r="L398" s="188"/>
      <c r="M398" s="191"/>
      <c r="N398" s="192"/>
      <c r="O398" s="192"/>
      <c r="P398" s="192"/>
      <c r="Q398" s="192"/>
      <c r="R398" s="192"/>
      <c r="S398" s="192"/>
      <c r="T398" s="19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4" t="s">
        <v>147</v>
      </c>
      <c r="AU398" s="194" t="s">
        <v>79</v>
      </c>
      <c r="AV398" s="13" t="s">
        <v>79</v>
      </c>
      <c r="AW398" s="13" t="s">
        <v>3</v>
      </c>
      <c r="AX398" s="13" t="s">
        <v>75</v>
      </c>
      <c r="AY398" s="194" t="s">
        <v>115</v>
      </c>
    </row>
    <row r="399" s="12" customFormat="1" ht="22.8" customHeight="1">
      <c r="A399" s="12"/>
      <c r="B399" s="149"/>
      <c r="C399" s="12"/>
      <c r="D399" s="150" t="s">
        <v>69</v>
      </c>
      <c r="E399" s="159" t="s">
        <v>554</v>
      </c>
      <c r="F399" s="159" t="s">
        <v>555</v>
      </c>
      <c r="G399" s="12"/>
      <c r="H399" s="12"/>
      <c r="I399" s="12"/>
      <c r="J399" s="160">
        <f>BK399</f>
        <v>50400</v>
      </c>
      <c r="K399" s="12"/>
      <c r="L399" s="149"/>
      <c r="M399" s="153"/>
      <c r="N399" s="154"/>
      <c r="O399" s="154"/>
      <c r="P399" s="155">
        <f>SUM(P400:P403)</f>
        <v>0</v>
      </c>
      <c r="Q399" s="154"/>
      <c r="R399" s="155">
        <f>SUM(R400:R403)</f>
        <v>0.0072000000000000007</v>
      </c>
      <c r="S399" s="154"/>
      <c r="T399" s="156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150" t="s">
        <v>79</v>
      </c>
      <c r="AT399" s="157" t="s">
        <v>69</v>
      </c>
      <c r="AU399" s="157" t="s">
        <v>75</v>
      </c>
      <c r="AY399" s="150" t="s">
        <v>115</v>
      </c>
      <c r="BK399" s="158">
        <f>SUM(BK400:BK403)</f>
        <v>50400</v>
      </c>
    </row>
    <row r="400" s="2" customFormat="1" ht="16.5" customHeight="1">
      <c r="A400" s="31"/>
      <c r="B400" s="161"/>
      <c r="C400" s="179" t="s">
        <v>556</v>
      </c>
      <c r="D400" s="179" t="s">
        <v>133</v>
      </c>
      <c r="E400" s="180" t="s">
        <v>557</v>
      </c>
      <c r="F400" s="181" t="s">
        <v>558</v>
      </c>
      <c r="G400" s="182" t="s">
        <v>270</v>
      </c>
      <c r="H400" s="183">
        <v>180</v>
      </c>
      <c r="I400" s="184">
        <v>280</v>
      </c>
      <c r="J400" s="184">
        <f>ROUND(I400*H400,2)</f>
        <v>50400</v>
      </c>
      <c r="K400" s="181" t="s">
        <v>1</v>
      </c>
      <c r="L400" s="185"/>
      <c r="M400" s="186" t="s">
        <v>1</v>
      </c>
      <c r="N400" s="187" t="s">
        <v>35</v>
      </c>
      <c r="O400" s="170">
        <v>0</v>
      </c>
      <c r="P400" s="170">
        <f>O400*H400</f>
        <v>0</v>
      </c>
      <c r="Q400" s="170">
        <v>4.0000000000000003E-05</v>
      </c>
      <c r="R400" s="170">
        <f>Q400*H400</f>
        <v>0.0072000000000000007</v>
      </c>
      <c r="S400" s="170">
        <v>0</v>
      </c>
      <c r="T400" s="171">
        <f>S400*H400</f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72" t="s">
        <v>301</v>
      </c>
      <c r="AT400" s="172" t="s">
        <v>133</v>
      </c>
      <c r="AU400" s="172" t="s">
        <v>79</v>
      </c>
      <c r="AY400" s="18" t="s">
        <v>115</v>
      </c>
      <c r="BE400" s="173">
        <f>IF(N400="základní",J400,0)</f>
        <v>50400</v>
      </c>
      <c r="BF400" s="173">
        <f>IF(N400="snížená",J400,0)</f>
        <v>0</v>
      </c>
      <c r="BG400" s="173">
        <f>IF(N400="zákl. přenesená",J400,0)</f>
        <v>0</v>
      </c>
      <c r="BH400" s="173">
        <f>IF(N400="sníž. přenesená",J400,0)</f>
        <v>0</v>
      </c>
      <c r="BI400" s="173">
        <f>IF(N400="nulová",J400,0)</f>
        <v>0</v>
      </c>
      <c r="BJ400" s="18" t="s">
        <v>75</v>
      </c>
      <c r="BK400" s="173">
        <f>ROUND(I400*H400,2)</f>
        <v>50400</v>
      </c>
      <c r="BL400" s="18" t="s">
        <v>204</v>
      </c>
      <c r="BM400" s="172" t="s">
        <v>559</v>
      </c>
    </row>
    <row r="401" s="2" customFormat="1">
      <c r="A401" s="31"/>
      <c r="B401" s="32"/>
      <c r="C401" s="31"/>
      <c r="D401" s="174" t="s">
        <v>123</v>
      </c>
      <c r="E401" s="31"/>
      <c r="F401" s="175" t="s">
        <v>560</v>
      </c>
      <c r="G401" s="31"/>
      <c r="H401" s="31"/>
      <c r="I401" s="31"/>
      <c r="J401" s="31"/>
      <c r="K401" s="31"/>
      <c r="L401" s="32"/>
      <c r="M401" s="176"/>
      <c r="N401" s="177"/>
      <c r="O401" s="69"/>
      <c r="P401" s="69"/>
      <c r="Q401" s="69"/>
      <c r="R401" s="69"/>
      <c r="S401" s="69"/>
      <c r="T401" s="70"/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T401" s="18" t="s">
        <v>123</v>
      </c>
      <c r="AU401" s="18" t="s">
        <v>79</v>
      </c>
    </row>
    <row r="402" s="14" customFormat="1">
      <c r="A402" s="14"/>
      <c r="B402" s="195"/>
      <c r="C402" s="14"/>
      <c r="D402" s="174" t="s">
        <v>147</v>
      </c>
      <c r="E402" s="196" t="s">
        <v>1</v>
      </c>
      <c r="F402" s="197" t="s">
        <v>561</v>
      </c>
      <c r="G402" s="14"/>
      <c r="H402" s="196" t="s">
        <v>1</v>
      </c>
      <c r="I402" s="14"/>
      <c r="J402" s="14"/>
      <c r="K402" s="14"/>
      <c r="L402" s="195"/>
      <c r="M402" s="198"/>
      <c r="N402" s="199"/>
      <c r="O402" s="199"/>
      <c r="P402" s="199"/>
      <c r="Q402" s="199"/>
      <c r="R402" s="199"/>
      <c r="S402" s="199"/>
      <c r="T402" s="20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196" t="s">
        <v>147</v>
      </c>
      <c r="AU402" s="196" t="s">
        <v>79</v>
      </c>
      <c r="AV402" s="14" t="s">
        <v>75</v>
      </c>
      <c r="AW402" s="14" t="s">
        <v>27</v>
      </c>
      <c r="AX402" s="14" t="s">
        <v>70</v>
      </c>
      <c r="AY402" s="196" t="s">
        <v>115</v>
      </c>
    </row>
    <row r="403" s="13" customFormat="1">
      <c r="A403" s="13"/>
      <c r="B403" s="188"/>
      <c r="C403" s="13"/>
      <c r="D403" s="174" t="s">
        <v>147</v>
      </c>
      <c r="E403" s="194" t="s">
        <v>1</v>
      </c>
      <c r="F403" s="189" t="s">
        <v>562</v>
      </c>
      <c r="G403" s="13"/>
      <c r="H403" s="190">
        <v>180</v>
      </c>
      <c r="I403" s="13"/>
      <c r="J403" s="13"/>
      <c r="K403" s="13"/>
      <c r="L403" s="188"/>
      <c r="M403" s="208"/>
      <c r="N403" s="209"/>
      <c r="O403" s="209"/>
      <c r="P403" s="209"/>
      <c r="Q403" s="209"/>
      <c r="R403" s="209"/>
      <c r="S403" s="209"/>
      <c r="T403" s="21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4" t="s">
        <v>147</v>
      </c>
      <c r="AU403" s="194" t="s">
        <v>79</v>
      </c>
      <c r="AV403" s="13" t="s">
        <v>79</v>
      </c>
      <c r="AW403" s="13" t="s">
        <v>27</v>
      </c>
      <c r="AX403" s="13" t="s">
        <v>75</v>
      </c>
      <c r="AY403" s="194" t="s">
        <v>115</v>
      </c>
    </row>
    <row r="404" s="2" customFormat="1" ht="6.96" customHeight="1">
      <c r="A404" s="31"/>
      <c r="B404" s="52"/>
      <c r="C404" s="53"/>
      <c r="D404" s="53"/>
      <c r="E404" s="53"/>
      <c r="F404" s="53"/>
      <c r="G404" s="53"/>
      <c r="H404" s="53"/>
      <c r="I404" s="53"/>
      <c r="J404" s="53"/>
      <c r="K404" s="53"/>
      <c r="L404" s="32"/>
      <c r="M404" s="31"/>
      <c r="O404" s="31"/>
      <c r="P404" s="31"/>
      <c r="Q404" s="31"/>
      <c r="R404" s="31"/>
      <c r="S404" s="31"/>
      <c r="T404" s="31"/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</row>
  </sheetData>
  <autoFilter ref="C125:K403"/>
  <mergeCells count="6">
    <mergeCell ref="E7:H7"/>
    <mergeCell ref="E16:H16"/>
    <mergeCell ref="E25:H25"/>
    <mergeCell ref="E85:H85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1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="1" customFormat="1" ht="24.96" customHeight="1">
      <c r="B4" s="21"/>
      <c r="D4" s="22" t="s">
        <v>80</v>
      </c>
      <c r="L4" s="21"/>
      <c r="M4" s="112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14</v>
      </c>
      <c r="L6" s="21"/>
    </row>
    <row r="7" s="1" customFormat="1" ht="16.5" customHeight="1">
      <c r="B7" s="21"/>
      <c r="E7" s="211" t="str">
        <f>'Rekapitulace zakázky'!K6</f>
        <v>Údržba, opravy a odstraňování závad u SMT OŘ UNL 2026-2027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563</v>
      </c>
      <c r="E8" s="31"/>
      <c r="F8" s="31"/>
      <c r="G8" s="31"/>
      <c r="H8" s="31"/>
      <c r="I8" s="31"/>
      <c r="J8" s="31"/>
      <c r="K8" s="31"/>
      <c r="L8" s="47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30" customHeight="1">
      <c r="A9" s="31"/>
      <c r="B9" s="32"/>
      <c r="C9" s="31"/>
      <c r="D9" s="31"/>
      <c r="E9" s="59" t="s">
        <v>564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16</v>
      </c>
      <c r="E11" s="31"/>
      <c r="F11" s="25" t="s">
        <v>1</v>
      </c>
      <c r="G11" s="31"/>
      <c r="H11" s="31"/>
      <c r="I11" s="28" t="s">
        <v>17</v>
      </c>
      <c r="J11" s="25" t="s">
        <v>1</v>
      </c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18</v>
      </c>
      <c r="E12" s="31"/>
      <c r="F12" s="25" t="s">
        <v>19</v>
      </c>
      <c r="G12" s="31"/>
      <c r="H12" s="31"/>
      <c r="I12" s="28" t="s">
        <v>20</v>
      </c>
      <c r="J12" s="61" t="str">
        <f>'Rekapitulace zakázky'!AN8</f>
        <v>17. 10. 2025</v>
      </c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22</v>
      </c>
      <c r="E14" s="31"/>
      <c r="F14" s="31"/>
      <c r="G14" s="31"/>
      <c r="H14" s="31"/>
      <c r="I14" s="28" t="s">
        <v>23</v>
      </c>
      <c r="J14" s="25" t="str">
        <f>IF('Rekapitulace zakázky'!AN10="","",'Rekapitulace zakázky'!AN10)</f>
        <v/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tr">
        <f>IF('Rekapitulace zakázky'!E11="","",'Rekapitulace zakázky'!E11)</f>
        <v xml:space="preserve"> </v>
      </c>
      <c r="F15" s="31"/>
      <c r="G15" s="31"/>
      <c r="H15" s="31"/>
      <c r="I15" s="28" t="s">
        <v>24</v>
      </c>
      <c r="J15" s="25" t="str">
        <f>IF('Rekapitulace zakázky'!AN11="","",'Rekapitulace zakázky'!AN11)</f>
        <v/>
      </c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25</v>
      </c>
      <c r="E17" s="31"/>
      <c r="F17" s="31"/>
      <c r="G17" s="31"/>
      <c r="H17" s="31"/>
      <c r="I17" s="28" t="s">
        <v>23</v>
      </c>
      <c r="J17" s="25" t="str">
        <f>'Rekapitulace zakázky'!AN13</f>
        <v/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tr">
        <f>'Rekapitulace zakázky'!E14</f>
        <v xml:space="preserve"> </v>
      </c>
      <c r="F18" s="25"/>
      <c r="G18" s="25"/>
      <c r="H18" s="25"/>
      <c r="I18" s="28" t="s">
        <v>24</v>
      </c>
      <c r="J18" s="25" t="str">
        <f>'Rekapitulace zakázky'!AN14</f>
        <v/>
      </c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26</v>
      </c>
      <c r="E20" s="31"/>
      <c r="F20" s="31"/>
      <c r="G20" s="31"/>
      <c r="H20" s="31"/>
      <c r="I20" s="28" t="s">
        <v>23</v>
      </c>
      <c r="J20" s="25" t="str">
        <f>IF('Rekapitulace zakázky'!AN16="","",'Rekapitulace zakázky'!AN16)</f>
        <v/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tr">
        <f>IF('Rekapitulace zakázky'!E17="","",'Rekapitulace zakázky'!E17)</f>
        <v xml:space="preserve"> </v>
      </c>
      <c r="F21" s="31"/>
      <c r="G21" s="31"/>
      <c r="H21" s="31"/>
      <c r="I21" s="28" t="s">
        <v>24</v>
      </c>
      <c r="J21" s="25" t="str">
        <f>IF('Rekapitulace zakázky'!AN17="","",'Rekapitulace zakázky'!AN17)</f>
        <v/>
      </c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28</v>
      </c>
      <c r="E23" s="31"/>
      <c r="F23" s="31"/>
      <c r="G23" s="31"/>
      <c r="H23" s="31"/>
      <c r="I23" s="28" t="s">
        <v>23</v>
      </c>
      <c r="J23" s="25" t="str">
        <f>IF('Rekapitulace zakázky'!AN19="","",'Rekapitulace zakázky'!AN19)</f>
        <v/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IF('Rekapitulace zakázky'!E20="","",'Rekapitulace zakázky'!E20)</f>
        <v xml:space="preserve"> </v>
      </c>
      <c r="F24" s="31"/>
      <c r="G24" s="31"/>
      <c r="H24" s="31"/>
      <c r="I24" s="28" t="s">
        <v>24</v>
      </c>
      <c r="J24" s="25" t="str">
        <f>IF('Rekapitulace zakázky'!AN20="","",'Rekapitulace zakázky'!AN20)</f>
        <v/>
      </c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29</v>
      </c>
      <c r="E26" s="31"/>
      <c r="F26" s="31"/>
      <c r="G26" s="31"/>
      <c r="H26" s="31"/>
      <c r="I26" s="31"/>
      <c r="J26" s="31"/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13"/>
      <c r="B27" s="114"/>
      <c r="C27" s="113"/>
      <c r="D27" s="113"/>
      <c r="E27" s="29" t="s">
        <v>1</v>
      </c>
      <c r="F27" s="29"/>
      <c r="G27" s="29"/>
      <c r="H27" s="29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2"/>
      <c r="E29" s="82"/>
      <c r="F29" s="82"/>
      <c r="G29" s="82"/>
      <c r="H29" s="82"/>
      <c r="I29" s="82"/>
      <c r="J29" s="82"/>
      <c r="K29" s="82"/>
      <c r="L29" s="4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2"/>
      <c r="C30" s="31"/>
      <c r="D30" s="116" t="s">
        <v>30</v>
      </c>
      <c r="E30" s="31"/>
      <c r="F30" s="31"/>
      <c r="G30" s="31"/>
      <c r="H30" s="31"/>
      <c r="I30" s="31"/>
      <c r="J30" s="88">
        <f>ROUND(J118, 2)</f>
        <v>21100</v>
      </c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31"/>
      <c r="F32" s="36" t="s">
        <v>32</v>
      </c>
      <c r="G32" s="31"/>
      <c r="H32" s="31"/>
      <c r="I32" s="36" t="s">
        <v>31</v>
      </c>
      <c r="J32" s="36" t="s">
        <v>33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2"/>
      <c r="C33" s="31"/>
      <c r="D33" s="117" t="s">
        <v>34</v>
      </c>
      <c r="E33" s="28" t="s">
        <v>35</v>
      </c>
      <c r="F33" s="118">
        <f>ROUND((SUM(BE118:BE129)),  2)</f>
        <v>21100</v>
      </c>
      <c r="G33" s="31"/>
      <c r="H33" s="31"/>
      <c r="I33" s="119">
        <v>0.20999999999999999</v>
      </c>
      <c r="J33" s="118">
        <f>ROUND(((SUM(BE118:BE129))*I33),  2)</f>
        <v>4431</v>
      </c>
      <c r="K33" s="31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28" t="s">
        <v>36</v>
      </c>
      <c r="F34" s="118">
        <f>ROUND((SUM(BF118:BF129)),  2)</f>
        <v>0</v>
      </c>
      <c r="G34" s="31"/>
      <c r="H34" s="31"/>
      <c r="I34" s="119">
        <v>0.12</v>
      </c>
      <c r="J34" s="118">
        <f>ROUND(((SUM(BF118:BF129))*I34),  2)</f>
        <v>0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37</v>
      </c>
      <c r="F35" s="118">
        <f>ROUND((SUM(BG118:BG129)),  2)</f>
        <v>0</v>
      </c>
      <c r="G35" s="31"/>
      <c r="H35" s="31"/>
      <c r="I35" s="119">
        <v>0.20999999999999999</v>
      </c>
      <c r="J35" s="118">
        <f>0</f>
        <v>0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38</v>
      </c>
      <c r="F36" s="118">
        <f>ROUND((SUM(BH118:BH129)),  2)</f>
        <v>0</v>
      </c>
      <c r="G36" s="31"/>
      <c r="H36" s="31"/>
      <c r="I36" s="119">
        <v>0.12</v>
      </c>
      <c r="J36" s="118">
        <f>0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39</v>
      </c>
      <c r="F37" s="118">
        <f>ROUND((SUM(BI118:BI129)),  2)</f>
        <v>0</v>
      </c>
      <c r="G37" s="31"/>
      <c r="H37" s="31"/>
      <c r="I37" s="119">
        <v>0</v>
      </c>
      <c r="J37" s="11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2"/>
      <c r="C39" s="120"/>
      <c r="D39" s="121" t="s">
        <v>40</v>
      </c>
      <c r="E39" s="73"/>
      <c r="F39" s="73"/>
      <c r="G39" s="122" t="s">
        <v>41</v>
      </c>
      <c r="H39" s="123" t="s">
        <v>42</v>
      </c>
      <c r="I39" s="73"/>
      <c r="J39" s="124">
        <f>SUM(J30:J37)</f>
        <v>25531</v>
      </c>
      <c r="K39" s="125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0" t="s">
        <v>45</v>
      </c>
      <c r="E61" s="34"/>
      <c r="F61" s="126" t="s">
        <v>46</v>
      </c>
      <c r="G61" s="50" t="s">
        <v>45</v>
      </c>
      <c r="H61" s="34"/>
      <c r="I61" s="34"/>
      <c r="J61" s="12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0" t="s">
        <v>45</v>
      </c>
      <c r="E76" s="34"/>
      <c r="F76" s="126" t="s">
        <v>46</v>
      </c>
      <c r="G76" s="50" t="s">
        <v>45</v>
      </c>
      <c r="H76" s="34"/>
      <c r="I76" s="34"/>
      <c r="J76" s="12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81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211" t="str">
        <f>E7</f>
        <v>Údržba, opravy a odstraňování závad u SMT OŘ UNL 2026-2027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2" customFormat="1" ht="12" customHeight="1">
      <c r="A86" s="31"/>
      <c r="B86" s="32"/>
      <c r="C86" s="28" t="s">
        <v>563</v>
      </c>
      <c r="D86" s="31"/>
      <c r="E86" s="31"/>
      <c r="F86" s="31"/>
      <c r="G86" s="31"/>
      <c r="H86" s="31"/>
      <c r="I86" s="31"/>
      <c r="J86" s="31"/>
      <c r="K86" s="31"/>
      <c r="L86" s="47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="2" customFormat="1" ht="30" customHeight="1">
      <c r="A87" s="31"/>
      <c r="B87" s="32"/>
      <c r="C87" s="31"/>
      <c r="D87" s="31"/>
      <c r="E87" s="59" t="str">
        <f>E9</f>
        <v>Mimo ÚOŽI - Údržba, opravy a odstraňování závad u SMT OŘ UNL 2026-2027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2" customHeight="1">
      <c r="A89" s="31"/>
      <c r="B89" s="32"/>
      <c r="C89" s="28" t="s">
        <v>18</v>
      </c>
      <c r="D89" s="31"/>
      <c r="E89" s="31"/>
      <c r="F89" s="25" t="str">
        <f>F12</f>
        <v xml:space="preserve"> </v>
      </c>
      <c r="G89" s="31"/>
      <c r="H89" s="31"/>
      <c r="I89" s="28" t="s">
        <v>20</v>
      </c>
      <c r="J89" s="61" t="str">
        <f>IF(J12="","",J12)</f>
        <v>17. 10. 2025</v>
      </c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5.15" customHeight="1">
      <c r="A91" s="31"/>
      <c r="B91" s="32"/>
      <c r="C91" s="28" t="s">
        <v>22</v>
      </c>
      <c r="D91" s="31"/>
      <c r="E91" s="31"/>
      <c r="F91" s="25" t="str">
        <f>E15</f>
        <v xml:space="preserve"> </v>
      </c>
      <c r="G91" s="31"/>
      <c r="H91" s="31"/>
      <c r="I91" s="28" t="s">
        <v>26</v>
      </c>
      <c r="J91" s="29" t="str">
        <f>E21</f>
        <v xml:space="preserve"> 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15.15" customHeight="1">
      <c r="A92" s="31"/>
      <c r="B92" s="32"/>
      <c r="C92" s="28" t="s">
        <v>25</v>
      </c>
      <c r="D92" s="31"/>
      <c r="E92" s="31"/>
      <c r="F92" s="25" t="str">
        <f>IF(E18="","",E18)</f>
        <v xml:space="preserve"> </v>
      </c>
      <c r="G92" s="31"/>
      <c r="H92" s="31"/>
      <c r="I92" s="28" t="s">
        <v>28</v>
      </c>
      <c r="J92" s="29" t="str">
        <f>E24</f>
        <v xml:space="preserve"> </v>
      </c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29.28" customHeight="1">
      <c r="A94" s="31"/>
      <c r="B94" s="32"/>
      <c r="C94" s="128" t="s">
        <v>82</v>
      </c>
      <c r="D94" s="120"/>
      <c r="E94" s="120"/>
      <c r="F94" s="120"/>
      <c r="G94" s="120"/>
      <c r="H94" s="120"/>
      <c r="I94" s="120"/>
      <c r="J94" s="129" t="s">
        <v>83</v>
      </c>
      <c r="K94" s="120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2.8" customHeight="1">
      <c r="A96" s="31"/>
      <c r="B96" s="32"/>
      <c r="C96" s="130" t="s">
        <v>84</v>
      </c>
      <c r="D96" s="31"/>
      <c r="E96" s="31"/>
      <c r="F96" s="31"/>
      <c r="G96" s="31"/>
      <c r="H96" s="31"/>
      <c r="I96" s="31"/>
      <c r="J96" s="88">
        <f>J118</f>
        <v>21100</v>
      </c>
      <c r="K96" s="31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85</v>
      </c>
    </row>
    <row r="97" s="9" customFormat="1" ht="24.96" customHeight="1">
      <c r="A97" s="9"/>
      <c r="B97" s="131"/>
      <c r="C97" s="9"/>
      <c r="D97" s="132" t="s">
        <v>86</v>
      </c>
      <c r="E97" s="133"/>
      <c r="F97" s="133"/>
      <c r="G97" s="133"/>
      <c r="H97" s="133"/>
      <c r="I97" s="133"/>
      <c r="J97" s="134">
        <f>J119</f>
        <v>21100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5"/>
      <c r="C98" s="10"/>
      <c r="D98" s="136" t="s">
        <v>91</v>
      </c>
      <c r="E98" s="137"/>
      <c r="F98" s="137"/>
      <c r="G98" s="137"/>
      <c r="H98" s="137"/>
      <c r="I98" s="137"/>
      <c r="J98" s="138">
        <f>J120</f>
        <v>21100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47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="2" customFormat="1" ht="6.96" customHeight="1">
      <c r="A100" s="31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7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="2" customFormat="1" ht="6.96" customHeight="1">
      <c r="A104" s="31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24.96" customHeight="1">
      <c r="A105" s="31"/>
      <c r="B105" s="32"/>
      <c r="C105" s="22" t="s">
        <v>100</v>
      </c>
      <c r="D105" s="31"/>
      <c r="E105" s="31"/>
      <c r="F105" s="31"/>
      <c r="G105" s="31"/>
      <c r="H105" s="31"/>
      <c r="I105" s="31"/>
      <c r="J105" s="31"/>
      <c r="K105" s="31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6.96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12" customHeight="1">
      <c r="A107" s="31"/>
      <c r="B107" s="32"/>
      <c r="C107" s="28" t="s">
        <v>14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16.5" customHeight="1">
      <c r="A108" s="31"/>
      <c r="B108" s="32"/>
      <c r="C108" s="31"/>
      <c r="D108" s="31"/>
      <c r="E108" s="211" t="str">
        <f>E7</f>
        <v>Údržba, opravy a odstraňování závad u SMT OŘ UNL 2026-2027</v>
      </c>
      <c r="F108" s="28"/>
      <c r="G108" s="28"/>
      <c r="H108" s="28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563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30" customHeight="1">
      <c r="A110" s="31"/>
      <c r="B110" s="32"/>
      <c r="C110" s="31"/>
      <c r="D110" s="31"/>
      <c r="E110" s="59" t="str">
        <f>E9</f>
        <v>Mimo ÚOŽI - Údržba, opravy a odstraňování závad u SMT OŘ UNL 2026-2027</v>
      </c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18</v>
      </c>
      <c r="D112" s="31"/>
      <c r="E112" s="31"/>
      <c r="F112" s="25" t="str">
        <f>F12</f>
        <v xml:space="preserve"> </v>
      </c>
      <c r="G112" s="31"/>
      <c r="H112" s="31"/>
      <c r="I112" s="28" t="s">
        <v>20</v>
      </c>
      <c r="J112" s="61" t="str">
        <f>IF(J12="","",J12)</f>
        <v>17. 10. 2025</v>
      </c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5.15" customHeight="1">
      <c r="A114" s="31"/>
      <c r="B114" s="32"/>
      <c r="C114" s="28" t="s">
        <v>22</v>
      </c>
      <c r="D114" s="31"/>
      <c r="E114" s="31"/>
      <c r="F114" s="25" t="str">
        <f>E15</f>
        <v xml:space="preserve"> </v>
      </c>
      <c r="G114" s="31"/>
      <c r="H114" s="31"/>
      <c r="I114" s="28" t="s">
        <v>26</v>
      </c>
      <c r="J114" s="29" t="str">
        <f>E21</f>
        <v xml:space="preserve"> </v>
      </c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5.15" customHeight="1">
      <c r="A115" s="31"/>
      <c r="B115" s="32"/>
      <c r="C115" s="28" t="s">
        <v>25</v>
      </c>
      <c r="D115" s="31"/>
      <c r="E115" s="31"/>
      <c r="F115" s="25" t="str">
        <f>IF(E18="","",E18)</f>
        <v xml:space="preserve"> </v>
      </c>
      <c r="G115" s="31"/>
      <c r="H115" s="31"/>
      <c r="I115" s="28" t="s">
        <v>28</v>
      </c>
      <c r="J115" s="29" t="str">
        <f>E24</f>
        <v xml:space="preserve"> </v>
      </c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0.32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11" customFormat="1" ht="29.28" customHeight="1">
      <c r="A117" s="139"/>
      <c r="B117" s="140"/>
      <c r="C117" s="141" t="s">
        <v>101</v>
      </c>
      <c r="D117" s="142" t="s">
        <v>55</v>
      </c>
      <c r="E117" s="142" t="s">
        <v>51</v>
      </c>
      <c r="F117" s="142" t="s">
        <v>52</v>
      </c>
      <c r="G117" s="142" t="s">
        <v>102</v>
      </c>
      <c r="H117" s="142" t="s">
        <v>103</v>
      </c>
      <c r="I117" s="142" t="s">
        <v>104</v>
      </c>
      <c r="J117" s="142" t="s">
        <v>83</v>
      </c>
      <c r="K117" s="143" t="s">
        <v>105</v>
      </c>
      <c r="L117" s="144"/>
      <c r="M117" s="78" t="s">
        <v>1</v>
      </c>
      <c r="N117" s="79" t="s">
        <v>34</v>
      </c>
      <c r="O117" s="79" t="s">
        <v>106</v>
      </c>
      <c r="P117" s="79" t="s">
        <v>107</v>
      </c>
      <c r="Q117" s="79" t="s">
        <v>108</v>
      </c>
      <c r="R117" s="79" t="s">
        <v>109</v>
      </c>
      <c r="S117" s="79" t="s">
        <v>110</v>
      </c>
      <c r="T117" s="80" t="s">
        <v>111</v>
      </c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</row>
    <row r="118" s="2" customFormat="1" ht="22.8" customHeight="1">
      <c r="A118" s="31"/>
      <c r="B118" s="32"/>
      <c r="C118" s="85" t="s">
        <v>112</v>
      </c>
      <c r="D118" s="31"/>
      <c r="E118" s="31"/>
      <c r="F118" s="31"/>
      <c r="G118" s="31"/>
      <c r="H118" s="31"/>
      <c r="I118" s="31"/>
      <c r="J118" s="145">
        <f>BK118</f>
        <v>21100</v>
      </c>
      <c r="K118" s="31"/>
      <c r="L118" s="32"/>
      <c r="M118" s="81"/>
      <c r="N118" s="65"/>
      <c r="O118" s="82"/>
      <c r="P118" s="146">
        <f>P119</f>
        <v>0</v>
      </c>
      <c r="Q118" s="82"/>
      <c r="R118" s="146">
        <f>R119</f>
        <v>0.12</v>
      </c>
      <c r="S118" s="82"/>
      <c r="T118" s="147">
        <f>T119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8" t="s">
        <v>69</v>
      </c>
      <c r="AU118" s="18" t="s">
        <v>85</v>
      </c>
      <c r="BK118" s="148">
        <f>BK119</f>
        <v>21100</v>
      </c>
    </row>
    <row r="119" s="12" customFormat="1" ht="25.92" customHeight="1">
      <c r="A119" s="12"/>
      <c r="B119" s="149"/>
      <c r="C119" s="12"/>
      <c r="D119" s="150" t="s">
        <v>69</v>
      </c>
      <c r="E119" s="151" t="s">
        <v>113</v>
      </c>
      <c r="F119" s="151" t="s">
        <v>114</v>
      </c>
      <c r="G119" s="12"/>
      <c r="H119" s="12"/>
      <c r="I119" s="12"/>
      <c r="J119" s="152">
        <f>BK119</f>
        <v>21100</v>
      </c>
      <c r="K119" s="12"/>
      <c r="L119" s="149"/>
      <c r="M119" s="153"/>
      <c r="N119" s="154"/>
      <c r="O119" s="154"/>
      <c r="P119" s="155">
        <f>P120</f>
        <v>0</v>
      </c>
      <c r="Q119" s="154"/>
      <c r="R119" s="155">
        <f>R120</f>
        <v>0.12</v>
      </c>
      <c r="S119" s="154"/>
      <c r="T119" s="156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0" t="s">
        <v>75</v>
      </c>
      <c r="AT119" s="157" t="s">
        <v>69</v>
      </c>
      <c r="AU119" s="157" t="s">
        <v>70</v>
      </c>
      <c r="AY119" s="150" t="s">
        <v>115</v>
      </c>
      <c r="BK119" s="158">
        <f>BK120</f>
        <v>21100</v>
      </c>
    </row>
    <row r="120" s="12" customFormat="1" ht="22.8" customHeight="1">
      <c r="A120" s="12"/>
      <c r="B120" s="149"/>
      <c r="C120" s="12"/>
      <c r="D120" s="150" t="s">
        <v>69</v>
      </c>
      <c r="E120" s="159" t="s">
        <v>143</v>
      </c>
      <c r="F120" s="159" t="s">
        <v>294</v>
      </c>
      <c r="G120" s="12"/>
      <c r="H120" s="12"/>
      <c r="I120" s="12"/>
      <c r="J120" s="160">
        <f>BK120</f>
        <v>21100</v>
      </c>
      <c r="K120" s="12"/>
      <c r="L120" s="149"/>
      <c r="M120" s="153"/>
      <c r="N120" s="154"/>
      <c r="O120" s="154"/>
      <c r="P120" s="155">
        <f>SUM(P121:P129)</f>
        <v>0</v>
      </c>
      <c r="Q120" s="154"/>
      <c r="R120" s="155">
        <f>SUM(R121:R129)</f>
        <v>0.12</v>
      </c>
      <c r="S120" s="154"/>
      <c r="T120" s="156">
        <f>SUM(T121:T129)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0" t="s">
        <v>75</v>
      </c>
      <c r="AT120" s="157" t="s">
        <v>69</v>
      </c>
      <c r="AU120" s="157" t="s">
        <v>75</v>
      </c>
      <c r="AY120" s="150" t="s">
        <v>115</v>
      </c>
      <c r="BK120" s="158">
        <f>SUM(BK121:BK129)</f>
        <v>21100</v>
      </c>
    </row>
    <row r="121" s="2" customFormat="1" ht="16.5" customHeight="1">
      <c r="A121" s="31"/>
      <c r="B121" s="161"/>
      <c r="C121" s="179" t="s">
        <v>75</v>
      </c>
      <c r="D121" s="179" t="s">
        <v>133</v>
      </c>
      <c r="E121" s="180" t="s">
        <v>565</v>
      </c>
      <c r="F121" s="181" t="s">
        <v>566</v>
      </c>
      <c r="G121" s="182" t="s">
        <v>136</v>
      </c>
      <c r="H121" s="183">
        <v>400</v>
      </c>
      <c r="I121" s="184">
        <v>16.5</v>
      </c>
      <c r="J121" s="184">
        <f>ROUND(I121*H121,2)</f>
        <v>6600</v>
      </c>
      <c r="K121" s="181" t="s">
        <v>567</v>
      </c>
      <c r="L121" s="185"/>
      <c r="M121" s="186" t="s">
        <v>1</v>
      </c>
      <c r="N121" s="187" t="s">
        <v>35</v>
      </c>
      <c r="O121" s="170">
        <v>0</v>
      </c>
      <c r="P121" s="170">
        <f>O121*H121</f>
        <v>0</v>
      </c>
      <c r="Q121" s="170">
        <v>0.00010000000000000001</v>
      </c>
      <c r="R121" s="170">
        <f>Q121*H121</f>
        <v>0.040000000000000001</v>
      </c>
      <c r="S121" s="170">
        <v>0</v>
      </c>
      <c r="T121" s="171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72" t="s">
        <v>137</v>
      </c>
      <c r="AT121" s="172" t="s">
        <v>133</v>
      </c>
      <c r="AU121" s="172" t="s">
        <v>79</v>
      </c>
      <c r="AY121" s="18" t="s">
        <v>115</v>
      </c>
      <c r="BE121" s="173">
        <f>IF(N121="základní",J121,0)</f>
        <v>6600</v>
      </c>
      <c r="BF121" s="173">
        <f>IF(N121="snížená",J121,0)</f>
        <v>0</v>
      </c>
      <c r="BG121" s="173">
        <f>IF(N121="zákl. přenesená",J121,0)</f>
        <v>0</v>
      </c>
      <c r="BH121" s="173">
        <f>IF(N121="sníž. přenesená",J121,0)</f>
        <v>0</v>
      </c>
      <c r="BI121" s="173">
        <f>IF(N121="nulová",J121,0)</f>
        <v>0</v>
      </c>
      <c r="BJ121" s="18" t="s">
        <v>75</v>
      </c>
      <c r="BK121" s="173">
        <f>ROUND(I121*H121,2)</f>
        <v>6600</v>
      </c>
      <c r="BL121" s="18" t="s">
        <v>121</v>
      </c>
      <c r="BM121" s="172" t="s">
        <v>568</v>
      </c>
    </row>
    <row r="122" s="2" customFormat="1">
      <c r="A122" s="31"/>
      <c r="B122" s="32"/>
      <c r="C122" s="31"/>
      <c r="D122" s="174" t="s">
        <v>123</v>
      </c>
      <c r="E122" s="31"/>
      <c r="F122" s="175" t="s">
        <v>566</v>
      </c>
      <c r="G122" s="31"/>
      <c r="H122" s="31"/>
      <c r="I122" s="31"/>
      <c r="J122" s="31"/>
      <c r="K122" s="31"/>
      <c r="L122" s="32"/>
      <c r="M122" s="176"/>
      <c r="N122" s="177"/>
      <c r="O122" s="69"/>
      <c r="P122" s="69"/>
      <c r="Q122" s="69"/>
      <c r="R122" s="69"/>
      <c r="S122" s="69"/>
      <c r="T122" s="70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123</v>
      </c>
      <c r="AU122" s="18" t="s">
        <v>79</v>
      </c>
    </row>
    <row r="123" s="2" customFormat="1">
      <c r="A123" s="31"/>
      <c r="B123" s="32"/>
      <c r="C123" s="31"/>
      <c r="D123" s="174" t="s">
        <v>125</v>
      </c>
      <c r="E123" s="31"/>
      <c r="F123" s="178" t="s">
        <v>569</v>
      </c>
      <c r="G123" s="31"/>
      <c r="H123" s="31"/>
      <c r="I123" s="31"/>
      <c r="J123" s="31"/>
      <c r="K123" s="31"/>
      <c r="L123" s="32"/>
      <c r="M123" s="176"/>
      <c r="N123" s="177"/>
      <c r="O123" s="69"/>
      <c r="P123" s="69"/>
      <c r="Q123" s="69"/>
      <c r="R123" s="69"/>
      <c r="S123" s="69"/>
      <c r="T123" s="70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125</v>
      </c>
      <c r="AU123" s="18" t="s">
        <v>79</v>
      </c>
    </row>
    <row r="124" s="2" customFormat="1" ht="21.75" customHeight="1">
      <c r="A124" s="31"/>
      <c r="B124" s="161"/>
      <c r="C124" s="179" t="s">
        <v>79</v>
      </c>
      <c r="D124" s="179" t="s">
        <v>133</v>
      </c>
      <c r="E124" s="180" t="s">
        <v>570</v>
      </c>
      <c r="F124" s="181" t="s">
        <v>571</v>
      </c>
      <c r="G124" s="182" t="s">
        <v>136</v>
      </c>
      <c r="H124" s="183">
        <v>100</v>
      </c>
      <c r="I124" s="184">
        <v>40</v>
      </c>
      <c r="J124" s="184">
        <f>ROUND(I124*H124,2)</f>
        <v>4000</v>
      </c>
      <c r="K124" s="181" t="s">
        <v>567</v>
      </c>
      <c r="L124" s="185"/>
      <c r="M124" s="186" t="s">
        <v>1</v>
      </c>
      <c r="N124" s="187" t="s">
        <v>35</v>
      </c>
      <c r="O124" s="170">
        <v>0</v>
      </c>
      <c r="P124" s="170">
        <f>O124*H124</f>
        <v>0</v>
      </c>
      <c r="Q124" s="170">
        <v>0.00020000000000000001</v>
      </c>
      <c r="R124" s="170">
        <f>Q124*H124</f>
        <v>0.02</v>
      </c>
      <c r="S124" s="170">
        <v>0</v>
      </c>
      <c r="T124" s="17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72" t="s">
        <v>137</v>
      </c>
      <c r="AT124" s="172" t="s">
        <v>133</v>
      </c>
      <c r="AU124" s="172" t="s">
        <v>79</v>
      </c>
      <c r="AY124" s="18" t="s">
        <v>115</v>
      </c>
      <c r="BE124" s="173">
        <f>IF(N124="základní",J124,0)</f>
        <v>4000</v>
      </c>
      <c r="BF124" s="173">
        <f>IF(N124="snížená",J124,0)</f>
        <v>0</v>
      </c>
      <c r="BG124" s="173">
        <f>IF(N124="zákl. přenesená",J124,0)</f>
        <v>0</v>
      </c>
      <c r="BH124" s="173">
        <f>IF(N124="sníž. přenesená",J124,0)</f>
        <v>0</v>
      </c>
      <c r="BI124" s="173">
        <f>IF(N124="nulová",J124,0)</f>
        <v>0</v>
      </c>
      <c r="BJ124" s="18" t="s">
        <v>75</v>
      </c>
      <c r="BK124" s="173">
        <f>ROUND(I124*H124,2)</f>
        <v>4000</v>
      </c>
      <c r="BL124" s="18" t="s">
        <v>121</v>
      </c>
      <c r="BM124" s="172" t="s">
        <v>572</v>
      </c>
    </row>
    <row r="125" s="2" customFormat="1">
      <c r="A125" s="31"/>
      <c r="B125" s="32"/>
      <c r="C125" s="31"/>
      <c r="D125" s="174" t="s">
        <v>123</v>
      </c>
      <c r="E125" s="31"/>
      <c r="F125" s="175" t="s">
        <v>571</v>
      </c>
      <c r="G125" s="31"/>
      <c r="H125" s="31"/>
      <c r="I125" s="31"/>
      <c r="J125" s="31"/>
      <c r="K125" s="31"/>
      <c r="L125" s="32"/>
      <c r="M125" s="176"/>
      <c r="N125" s="177"/>
      <c r="O125" s="69"/>
      <c r="P125" s="69"/>
      <c r="Q125" s="69"/>
      <c r="R125" s="69"/>
      <c r="S125" s="69"/>
      <c r="T125" s="70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123</v>
      </c>
      <c r="AU125" s="18" t="s">
        <v>79</v>
      </c>
    </row>
    <row r="126" s="2" customFormat="1">
      <c r="A126" s="31"/>
      <c r="B126" s="32"/>
      <c r="C126" s="31"/>
      <c r="D126" s="174" t="s">
        <v>125</v>
      </c>
      <c r="E126" s="31"/>
      <c r="F126" s="178" t="s">
        <v>573</v>
      </c>
      <c r="G126" s="31"/>
      <c r="H126" s="31"/>
      <c r="I126" s="31"/>
      <c r="J126" s="31"/>
      <c r="K126" s="31"/>
      <c r="L126" s="32"/>
      <c r="M126" s="176"/>
      <c r="N126" s="177"/>
      <c r="O126" s="69"/>
      <c r="P126" s="69"/>
      <c r="Q126" s="69"/>
      <c r="R126" s="69"/>
      <c r="S126" s="69"/>
      <c r="T126" s="70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125</v>
      </c>
      <c r="AU126" s="18" t="s">
        <v>79</v>
      </c>
    </row>
    <row r="127" s="2" customFormat="1" ht="21.75" customHeight="1">
      <c r="A127" s="31"/>
      <c r="B127" s="161"/>
      <c r="C127" s="179" t="s">
        <v>132</v>
      </c>
      <c r="D127" s="179" t="s">
        <v>133</v>
      </c>
      <c r="E127" s="180" t="s">
        <v>574</v>
      </c>
      <c r="F127" s="181" t="s">
        <v>575</v>
      </c>
      <c r="G127" s="182" t="s">
        <v>136</v>
      </c>
      <c r="H127" s="183">
        <v>300</v>
      </c>
      <c r="I127" s="184">
        <v>35</v>
      </c>
      <c r="J127" s="184">
        <f>ROUND(I127*H127,2)</f>
        <v>10500</v>
      </c>
      <c r="K127" s="181" t="s">
        <v>567</v>
      </c>
      <c r="L127" s="185"/>
      <c r="M127" s="186" t="s">
        <v>1</v>
      </c>
      <c r="N127" s="187" t="s">
        <v>35</v>
      </c>
      <c r="O127" s="170">
        <v>0</v>
      </c>
      <c r="P127" s="170">
        <f>O127*H127</f>
        <v>0</v>
      </c>
      <c r="Q127" s="170">
        <v>0.00020000000000000001</v>
      </c>
      <c r="R127" s="170">
        <f>Q127*H127</f>
        <v>0.060000000000000005</v>
      </c>
      <c r="S127" s="170">
        <v>0</v>
      </c>
      <c r="T127" s="17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72" t="s">
        <v>137</v>
      </c>
      <c r="AT127" s="172" t="s">
        <v>133</v>
      </c>
      <c r="AU127" s="172" t="s">
        <v>79</v>
      </c>
      <c r="AY127" s="18" t="s">
        <v>115</v>
      </c>
      <c r="BE127" s="173">
        <f>IF(N127="základní",J127,0)</f>
        <v>10500</v>
      </c>
      <c r="BF127" s="173">
        <f>IF(N127="snížená",J127,0)</f>
        <v>0</v>
      </c>
      <c r="BG127" s="173">
        <f>IF(N127="zákl. přenesená",J127,0)</f>
        <v>0</v>
      </c>
      <c r="BH127" s="173">
        <f>IF(N127="sníž. přenesená",J127,0)</f>
        <v>0</v>
      </c>
      <c r="BI127" s="173">
        <f>IF(N127="nulová",J127,0)</f>
        <v>0</v>
      </c>
      <c r="BJ127" s="18" t="s">
        <v>75</v>
      </c>
      <c r="BK127" s="173">
        <f>ROUND(I127*H127,2)</f>
        <v>10500</v>
      </c>
      <c r="BL127" s="18" t="s">
        <v>121</v>
      </c>
      <c r="BM127" s="172" t="s">
        <v>576</v>
      </c>
    </row>
    <row r="128" s="2" customFormat="1">
      <c r="A128" s="31"/>
      <c r="B128" s="32"/>
      <c r="C128" s="31"/>
      <c r="D128" s="174" t="s">
        <v>123</v>
      </c>
      <c r="E128" s="31"/>
      <c r="F128" s="175" t="s">
        <v>575</v>
      </c>
      <c r="G128" s="31"/>
      <c r="H128" s="31"/>
      <c r="I128" s="31"/>
      <c r="J128" s="31"/>
      <c r="K128" s="31"/>
      <c r="L128" s="32"/>
      <c r="M128" s="176"/>
      <c r="N128" s="177"/>
      <c r="O128" s="69"/>
      <c r="P128" s="69"/>
      <c r="Q128" s="69"/>
      <c r="R128" s="69"/>
      <c r="S128" s="69"/>
      <c r="T128" s="70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123</v>
      </c>
      <c r="AU128" s="18" t="s">
        <v>79</v>
      </c>
    </row>
    <row r="129" s="2" customFormat="1">
      <c r="A129" s="31"/>
      <c r="B129" s="32"/>
      <c r="C129" s="31"/>
      <c r="D129" s="174" t="s">
        <v>125</v>
      </c>
      <c r="E129" s="31"/>
      <c r="F129" s="178" t="s">
        <v>573</v>
      </c>
      <c r="G129" s="31"/>
      <c r="H129" s="31"/>
      <c r="I129" s="31"/>
      <c r="J129" s="31"/>
      <c r="K129" s="31"/>
      <c r="L129" s="32"/>
      <c r="M129" s="212"/>
      <c r="N129" s="213"/>
      <c r="O129" s="214"/>
      <c r="P129" s="214"/>
      <c r="Q129" s="214"/>
      <c r="R129" s="214"/>
      <c r="S129" s="214"/>
      <c r="T129" s="215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8" t="s">
        <v>125</v>
      </c>
      <c r="AU129" s="18" t="s">
        <v>79</v>
      </c>
    </row>
    <row r="130" s="2" customFormat="1" ht="6.96" customHeight="1">
      <c r="A130" s="31"/>
      <c r="B130" s="52"/>
      <c r="C130" s="53"/>
      <c r="D130" s="53"/>
      <c r="E130" s="53"/>
      <c r="F130" s="53"/>
      <c r="G130" s="53"/>
      <c r="H130" s="53"/>
      <c r="I130" s="53"/>
      <c r="J130" s="53"/>
      <c r="K130" s="53"/>
      <c r="L130" s="32"/>
      <c r="M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</sheetData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Zlámal Marek, Ing.</dc:creator>
  <cp:lastModifiedBy>Zlámal Marek, Ing.</cp:lastModifiedBy>
  <dcterms:created xsi:type="dcterms:W3CDTF">2025-10-24T09:38:22Z</dcterms:created>
  <dcterms:modified xsi:type="dcterms:W3CDTF">2025-10-24T09:38:24Z</dcterms:modified>
</cp:coreProperties>
</file>